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28440" windowHeight="11430"/>
  </bookViews>
  <sheets>
    <sheet name="Повторные выборы депутатов Тайм" sheetId="1" r:id="rId1"/>
  </sheets>
  <calcPr calcId="124519"/>
</workbook>
</file>

<file path=xl/calcChain.xml><?xml version="1.0" encoding="utf-8"?>
<calcChain xmlns="http://schemas.openxmlformats.org/spreadsheetml/2006/main">
  <c r="B34" i="1"/>
  <c r="G32"/>
  <c r="B32"/>
  <c r="G30"/>
  <c r="B30"/>
  <c r="G28"/>
  <c r="B28"/>
  <c r="G26"/>
  <c r="B26"/>
  <c r="G24"/>
  <c r="B24"/>
  <c r="G22"/>
  <c r="B22"/>
  <c r="G21"/>
  <c r="B21"/>
  <c r="G20"/>
  <c r="B20"/>
  <c r="G19"/>
  <c r="B19"/>
  <c r="G18"/>
  <c r="B18"/>
  <c r="G17"/>
  <c r="B17"/>
  <c r="G16"/>
  <c r="B16"/>
  <c r="G15"/>
  <c r="B15"/>
  <c r="G14"/>
  <c r="B14"/>
  <c r="G13"/>
  <c r="B13"/>
  <c r="G12"/>
  <c r="B12"/>
  <c r="G11"/>
  <c r="B11"/>
  <c r="G10"/>
  <c r="B10"/>
  <c r="G9"/>
  <c r="B9"/>
  <c r="J32"/>
  <c r="F32"/>
  <c r="F30"/>
  <c r="F28"/>
  <c r="J26"/>
  <c r="J24"/>
  <c r="F22"/>
  <c r="F21"/>
  <c r="J18"/>
  <c r="F17"/>
  <c r="F16"/>
  <c r="F15"/>
  <c r="J14"/>
  <c r="J12"/>
  <c r="F11"/>
  <c r="J10"/>
  <c r="H32"/>
  <c r="D32"/>
  <c r="H30"/>
  <c r="D30"/>
  <c r="H28"/>
  <c r="D28"/>
  <c r="H26"/>
  <c r="D26"/>
  <c r="H24"/>
  <c r="D24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J28"/>
  <c r="J22"/>
  <c r="F20"/>
  <c r="F19"/>
  <c r="F18"/>
  <c r="J17"/>
  <c r="J16"/>
  <c r="F14"/>
  <c r="F13"/>
  <c r="F12"/>
  <c r="J11"/>
  <c r="J9"/>
  <c r="I32"/>
  <c r="E32"/>
  <c r="I30"/>
  <c r="E30"/>
  <c r="I28"/>
  <c r="E28"/>
  <c r="I26"/>
  <c r="E26"/>
  <c r="I24"/>
  <c r="E24"/>
  <c r="I22"/>
  <c r="E22"/>
  <c r="I21"/>
  <c r="E21"/>
  <c r="I20"/>
  <c r="E20"/>
  <c r="I19"/>
  <c r="E19"/>
  <c r="I18"/>
  <c r="E18"/>
  <c r="I17"/>
  <c r="E17"/>
  <c r="I16"/>
  <c r="E16"/>
  <c r="I15"/>
  <c r="E15"/>
  <c r="I14"/>
  <c r="E14"/>
  <c r="I13"/>
  <c r="E13"/>
  <c r="I12"/>
  <c r="E12"/>
  <c r="I11"/>
  <c r="E11"/>
  <c r="I10"/>
  <c r="E10"/>
  <c r="I9"/>
  <c r="E9"/>
  <c r="J30"/>
  <c r="F26"/>
  <c r="F24"/>
  <c r="J21"/>
  <c r="J20"/>
  <c r="J19"/>
  <c r="J15"/>
  <c r="J13"/>
  <c r="F10"/>
  <c r="F9"/>
  <c r="E5" l="1"/>
  <c r="E6" s="1"/>
  <c r="I5"/>
  <c r="I6" s="1"/>
  <c r="E7"/>
  <c r="E8" s="1"/>
  <c r="I7"/>
  <c r="I8" s="1"/>
  <c r="J5"/>
  <c r="J6" s="1"/>
  <c r="F7"/>
  <c r="F8" s="1"/>
  <c r="K9"/>
  <c r="K10"/>
  <c r="K11"/>
  <c r="D5"/>
  <c r="H5"/>
  <c r="H6" s="1"/>
  <c r="K12"/>
  <c r="K13"/>
  <c r="K14"/>
  <c r="K15"/>
  <c r="K16"/>
  <c r="K17"/>
  <c r="K18"/>
  <c r="D7"/>
  <c r="D25" s="1"/>
  <c r="H7"/>
  <c r="H8" s="1"/>
  <c r="K19"/>
  <c r="K20"/>
  <c r="K21"/>
  <c r="K22"/>
  <c r="K24"/>
  <c r="K26"/>
  <c r="K28"/>
  <c r="K30"/>
  <c r="K32"/>
  <c r="F5"/>
  <c r="J7"/>
  <c r="J8" s="1"/>
  <c r="B5"/>
  <c r="B6" s="1"/>
  <c r="G5"/>
  <c r="G6" s="1"/>
  <c r="B7"/>
  <c r="B8" s="1"/>
  <c r="G7"/>
  <c r="G8" s="1"/>
  <c r="I27" l="1"/>
  <c r="I31"/>
  <c r="I29"/>
  <c r="I25"/>
  <c r="E23"/>
  <c r="K5"/>
  <c r="E33"/>
  <c r="I33"/>
  <c r="E29"/>
  <c r="B33"/>
  <c r="D29"/>
  <c r="D6"/>
  <c r="D33"/>
  <c r="D31"/>
  <c r="D23"/>
  <c r="D27"/>
  <c r="G29"/>
  <c r="G31"/>
  <c r="G23"/>
  <c r="G25"/>
  <c r="G33"/>
  <c r="G27"/>
  <c r="F29"/>
  <c r="E25"/>
  <c r="E31"/>
  <c r="J33"/>
  <c r="J27"/>
  <c r="H33"/>
  <c r="H29"/>
  <c r="H27"/>
  <c r="F25"/>
  <c r="F31"/>
  <c r="F23"/>
  <c r="J29"/>
  <c r="F33"/>
  <c r="J25"/>
  <c r="H25"/>
  <c r="I23"/>
  <c r="B25"/>
  <c r="J23"/>
  <c r="F6"/>
  <c r="B29"/>
  <c r="F27"/>
  <c r="K7"/>
  <c r="K8" s="1"/>
  <c r="D8"/>
  <c r="B35"/>
  <c r="B31"/>
  <c r="B27"/>
  <c r="B23"/>
  <c r="H31"/>
  <c r="H23"/>
  <c r="E27"/>
  <c r="J31"/>
  <c r="K27" l="1"/>
  <c r="K33"/>
  <c r="K23"/>
  <c r="K31"/>
  <c r="K29"/>
  <c r="K6"/>
  <c r="K25"/>
</calcChain>
</file>

<file path=xl/sharedStrings.xml><?xml version="1.0" encoding="utf-8"?>
<sst xmlns="http://schemas.openxmlformats.org/spreadsheetml/2006/main" count="50" uniqueCount="33">
  <si>
    <t>Округ № 4</t>
  </si>
  <si>
    <t>Округ № 6</t>
  </si>
  <si>
    <t xml:space="preserve"> № УИК</t>
  </si>
  <si>
    <t>по округу</t>
  </si>
  <si>
    <t>Приняло участие в выборах</t>
  </si>
  <si>
    <t xml:space="preserve">  Приняло участие в голосовании</t>
  </si>
  <si>
    <t>Число избирателей, внесенных в список избирателей на момент окончания голосования</t>
  </si>
  <si>
    <t>Число бюллетеней, полученных участковой комиссией</t>
  </si>
  <si>
    <t>Число бюллетеней, выданных избирателям, проголосовавшим досрочно</t>
  </si>
  <si>
    <t>в помещении избирательной комиссии муниципального образования</t>
  </si>
  <si>
    <t>Число бюллетеней, выданных избирателям в помещении для голосования в день голосования</t>
  </si>
  <si>
    <t>Число бюллетеней, выданных избирателям, проголосовавшим вне помещения для голосования в день голосования</t>
  </si>
  <si>
    <t>Число погашенных бюллетеней</t>
  </si>
  <si>
    <t>Число бюллетеней, содержащихся в переносных ящиках для голосования</t>
  </si>
  <si>
    <t>Число бюллетеней, содержащихся в стационарных ящиках для голосования</t>
  </si>
  <si>
    <t>Число недействительных бюллетеней</t>
  </si>
  <si>
    <t>Число действительных бюллетеней</t>
  </si>
  <si>
    <t>Число утраченных бюллетеней</t>
  </si>
  <si>
    <t>Число бюллетеней, не учтенных при получении</t>
  </si>
  <si>
    <t>Здота Татьяна Анатольевна</t>
  </si>
  <si>
    <t>Алексеенко Нина Федоровна</t>
  </si>
  <si>
    <t>Карбиевский Денис Григорьевич</t>
  </si>
  <si>
    <t>Гудков Юрий Валерьевич</t>
  </si>
  <si>
    <t>Коробейников Валерий Иванович</t>
  </si>
  <si>
    <t>Желтякова Елена Андреевна</t>
  </si>
  <si>
    <t>Кох Стэлла Викторовна</t>
  </si>
  <si>
    <t>Рыбин Евгений Алексеевич</t>
  </si>
  <si>
    <t>Романенко Николай Николаевич</t>
  </si>
  <si>
    <t>Щукин Геннадий Кириллович</t>
  </si>
  <si>
    <t>Чуднов Юрий Иванович</t>
  </si>
  <si>
    <t>Против всех кандидатов</t>
  </si>
  <si>
    <t xml:space="preserve">ИТОГОВАЯ ТАБЛИЦА </t>
  </si>
  <si>
    <t>с полными данными о результатах повторных выборов депутатов Таймырского районного Совета депутатов четвертого созыва,
содержащихся в протоколах избирательных комиссий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</si>
</sst>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sz val="14"/>
      <color rgb="FF000000"/>
      <name val="Calibri"/>
    </font>
    <font>
      <sz val="11"/>
      <name val="Calibri"/>
    </font>
    <font>
      <sz val="11"/>
      <color rgb="FF000000"/>
      <name val="Inconsolata"/>
    </font>
    <font>
      <sz val="14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0" fontId="4" fillId="0" borderId="1" xfId="0" applyNumberFormat="1" applyFont="1" applyBorder="1" applyAlignment="1">
      <alignment horizontal="center" vertical="center"/>
    </xf>
    <xf numFmtId="10" fontId="1" fillId="0" borderId="0" xfId="0" applyNumberFormat="1" applyFont="1" applyAlignment="1">
      <alignment horizontal="left" vertical="center"/>
    </xf>
    <xf numFmtId="10" fontId="4" fillId="0" borderId="2" xfId="0" applyNumberFormat="1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0" fontId="4" fillId="0" borderId="0" xfId="0" applyNumberFormat="1" applyFont="1" applyAlignment="1">
      <alignment horizontal="left" vertical="center"/>
    </xf>
    <xf numFmtId="0" fontId="0" fillId="0" borderId="0" xfId="0" applyFont="1"/>
    <xf numFmtId="0" fontId="3" fillId="0" borderId="0" xfId="0" applyFont="1"/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/>
    <xf numFmtId="0" fontId="0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0" fontId="4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6" fillId="2" borderId="14" xfId="0" applyFont="1" applyFill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6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2" borderId="15" xfId="0" applyFont="1" applyFill="1" applyBorder="1" applyAlignment="1">
      <alignment horizontal="center" vertical="center"/>
    </xf>
    <xf numFmtId="10" fontId="7" fillId="0" borderId="17" xfId="0" applyNumberFormat="1" applyFont="1" applyBorder="1" applyAlignment="1">
      <alignment horizontal="center" vertical="center"/>
    </xf>
    <xf numFmtId="10" fontId="4" fillId="0" borderId="19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0" xfId="0" applyFont="1" applyBorder="1"/>
    <xf numFmtId="0" fontId="0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1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/>
    <xf numFmtId="10" fontId="7" fillId="0" borderId="17" xfId="0" applyNumberFormat="1" applyFont="1" applyFill="1" applyBorder="1" applyAlignment="1">
      <alignment horizontal="center" vertical="center"/>
    </xf>
    <xf numFmtId="0" fontId="2" fillId="0" borderId="16" xfId="0" applyFont="1" applyFill="1" applyBorder="1"/>
    <xf numFmtId="10" fontId="4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/>
    <xf numFmtId="0" fontId="0" fillId="0" borderId="0" xfId="0" applyFont="1" applyFill="1"/>
    <xf numFmtId="10" fontId="4" fillId="0" borderId="1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02"/>
  <sheetViews>
    <sheetView tabSelected="1" zoomScale="85" zoomScaleNormal="85" workbookViewId="0">
      <selection sqref="A1:K1"/>
    </sheetView>
  </sheetViews>
  <sheetFormatPr defaultColWidth="14.42578125" defaultRowHeight="15" customHeight="1"/>
  <cols>
    <col min="1" max="1" width="20.7109375" customWidth="1"/>
    <col min="2" max="2" width="10.7109375" customWidth="1"/>
    <col min="3" max="3" width="20.7109375" customWidth="1"/>
    <col min="4" max="23" width="10.7109375" customWidth="1"/>
  </cols>
  <sheetData>
    <row r="1" spans="1:23" ht="15" customHeight="1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23" ht="29.25" customHeight="1" thickBo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23" ht="15.75" thickTop="1">
      <c r="A3" s="17" t="s">
        <v>0</v>
      </c>
      <c r="B3" s="18"/>
      <c r="C3" s="34" t="s">
        <v>1</v>
      </c>
      <c r="D3" s="35"/>
      <c r="E3" s="35"/>
      <c r="F3" s="35"/>
      <c r="G3" s="35"/>
      <c r="H3" s="35"/>
      <c r="I3" s="35"/>
      <c r="J3" s="35"/>
      <c r="K3" s="1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8.75">
      <c r="A4" s="19" t="s">
        <v>2</v>
      </c>
      <c r="B4" s="20">
        <v>2207</v>
      </c>
      <c r="C4" s="36" t="s">
        <v>2</v>
      </c>
      <c r="D4" s="2">
        <v>2199</v>
      </c>
      <c r="E4" s="2">
        <v>2210</v>
      </c>
      <c r="F4" s="2">
        <v>2211</v>
      </c>
      <c r="G4" s="2">
        <v>2212</v>
      </c>
      <c r="H4" s="2">
        <v>2213</v>
      </c>
      <c r="I4" s="2">
        <v>2214</v>
      </c>
      <c r="J4" s="2">
        <v>2215</v>
      </c>
      <c r="K4" s="37" t="s">
        <v>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9.5" customHeight="1">
      <c r="A5" s="21" t="s">
        <v>4</v>
      </c>
      <c r="B5" s="20">
        <f ca="1">B11+B13+B14</f>
        <v>423</v>
      </c>
      <c r="C5" s="21" t="s">
        <v>4</v>
      </c>
      <c r="D5" s="2">
        <f t="shared" ref="D5:J5" ca="1" si="0">D11+D13+D14</f>
        <v>71</v>
      </c>
      <c r="E5" s="2">
        <f t="shared" ca="1" si="0"/>
        <v>62</v>
      </c>
      <c r="F5" s="2">
        <f t="shared" ca="1" si="0"/>
        <v>32</v>
      </c>
      <c r="G5" s="2">
        <f t="shared" ca="1" si="0"/>
        <v>84</v>
      </c>
      <c r="H5" s="2">
        <f t="shared" ca="1" si="0"/>
        <v>90</v>
      </c>
      <c r="I5" s="2">
        <f t="shared" ca="1" si="0"/>
        <v>181</v>
      </c>
      <c r="J5" s="2">
        <f t="shared" ca="1" si="0"/>
        <v>186</v>
      </c>
      <c r="K5" s="38">
        <f ca="1">SUM(D5:J5)</f>
        <v>706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.75">
      <c r="A6" s="22"/>
      <c r="B6" s="23">
        <f ca="1">B5/B9</f>
        <v>0.16568742655699178</v>
      </c>
      <c r="C6" s="22"/>
      <c r="D6" s="5">
        <f t="shared" ref="D6:K6" ca="1" si="1">D5/D9</f>
        <v>0.31004366812227074</v>
      </c>
      <c r="E6" s="5">
        <f t="shared" ca="1" si="1"/>
        <v>0.13963963963963963</v>
      </c>
      <c r="F6" s="5">
        <f t="shared" ca="1" si="1"/>
        <v>0.48484848484848486</v>
      </c>
      <c r="G6" s="5">
        <f t="shared" ca="1" si="1"/>
        <v>0.52830188679245282</v>
      </c>
      <c r="H6" s="5">
        <f t="shared" ca="1" si="1"/>
        <v>0.53254437869822491</v>
      </c>
      <c r="I6" s="5">
        <f t="shared" ca="1" si="1"/>
        <v>0.72983870967741937</v>
      </c>
      <c r="J6" s="5">
        <f t="shared" ca="1" si="1"/>
        <v>0.74399999999999999</v>
      </c>
      <c r="K6" s="39">
        <f t="shared" ca="1" si="1"/>
        <v>0.45111821086261983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8.75" customHeight="1">
      <c r="A7" s="21" t="s">
        <v>5</v>
      </c>
      <c r="B7" s="20">
        <f ca="1">B18+B19</f>
        <v>423</v>
      </c>
      <c r="C7" s="21" t="s">
        <v>5</v>
      </c>
      <c r="D7" s="2">
        <f t="shared" ref="D7:J7" ca="1" si="2">D18+D19</f>
        <v>71</v>
      </c>
      <c r="E7" s="2">
        <f t="shared" ca="1" si="2"/>
        <v>62</v>
      </c>
      <c r="F7" s="2">
        <f t="shared" ca="1" si="2"/>
        <v>32</v>
      </c>
      <c r="G7" s="2">
        <f t="shared" ca="1" si="2"/>
        <v>84</v>
      </c>
      <c r="H7" s="2">
        <f t="shared" ca="1" si="2"/>
        <v>90</v>
      </c>
      <c r="I7" s="2">
        <f t="shared" ca="1" si="2"/>
        <v>181</v>
      </c>
      <c r="J7" s="2">
        <f t="shared" ca="1" si="2"/>
        <v>186</v>
      </c>
      <c r="K7" s="38">
        <f ca="1">SUM(D7:J7)</f>
        <v>706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9.5" thickBot="1">
      <c r="A8" s="24"/>
      <c r="B8" s="25">
        <f ca="1">B7/B9</f>
        <v>0.16568742655699178</v>
      </c>
      <c r="C8" s="24"/>
      <c r="D8" s="7">
        <f t="shared" ref="D8:K8" ca="1" si="3">D7/D9</f>
        <v>0.31004366812227074</v>
      </c>
      <c r="E8" s="7">
        <f t="shared" ca="1" si="3"/>
        <v>0.13963963963963963</v>
      </c>
      <c r="F8" s="7">
        <f t="shared" ca="1" si="3"/>
        <v>0.48484848484848486</v>
      </c>
      <c r="G8" s="7">
        <f t="shared" ca="1" si="3"/>
        <v>0.52830188679245282</v>
      </c>
      <c r="H8" s="7">
        <f t="shared" ca="1" si="3"/>
        <v>0.53254437869822491</v>
      </c>
      <c r="I8" s="7">
        <f t="shared" ca="1" si="3"/>
        <v>0.72983870967741937</v>
      </c>
      <c r="J8" s="7">
        <f t="shared" ca="1" si="3"/>
        <v>0.74399999999999999</v>
      </c>
      <c r="K8" s="40">
        <f t="shared" ca="1" si="3"/>
        <v>0.45111821086261983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75.75" thickTop="1">
      <c r="A9" s="26" t="s">
        <v>6</v>
      </c>
      <c r="B9" s="27">
        <f ca="1">IFERROR(__xludf.DUMMYFUNCTION("IMPORTRANGE(""https://docs.google.com/spreadsheets/d/1reVsiVh-zP84Sdzr2IVsGdWBFPqn057TMS79r6EZbSc/edit"", ""H5"")"),2553)</f>
        <v>2553</v>
      </c>
      <c r="C9" s="41" t="s">
        <v>6</v>
      </c>
      <c r="D9" s="8">
        <f ca="1">IFERROR(__xludf.DUMMYFUNCTION("IMPORTRANGE(""https://docs.google.com/spreadsheets/d/1jvYeSOwdXqIe7-Cfv6sEOn2qXHw5IfEgeZ6FiK08xtU/edit"", ""H5"")"),229)</f>
        <v>229</v>
      </c>
      <c r="E9" s="8">
        <f ca="1">IFERROR(__xludf.DUMMYFUNCTION("IMPORTRANGE(""https://docs.google.com/spreadsheets/d/1q1rkE8KiKl2Xeuq30ipt6KiednJT2P2_RMCJ28FbRPw/edit"", ""H5"")"),444)</f>
        <v>444</v>
      </c>
      <c r="F9" s="8">
        <f ca="1">IFERROR(__xludf.DUMMYFUNCTION("IMPORTRANGE(""https://docs.google.com/spreadsheets/d/1R46GViJb7SAsusSuUp_dPt-q6uWSXg_pZGkV8V2H9JE/edit"", ""H5"")"),66)</f>
        <v>66</v>
      </c>
      <c r="G9" s="8">
        <f ca="1">IFERROR(__xludf.DUMMYFUNCTION("IMPORTRANGE(""https://docs.google.com/spreadsheets/d/1RHEoLAQbtZNvgil7XcJ95lRvlmavy4mTjQoHD0AZO-Y/edit"", ""H5"")"),159)</f>
        <v>159</v>
      </c>
      <c r="H9" s="8">
        <f ca="1">IFERROR(__xludf.DUMMYFUNCTION("IMPORTRANGE(""https://docs.google.com/spreadsheets/d/1evOb_cO4HewJoI9BD3cSLtXdkVdvSf38JctZE0LP0D8/edit"", ""H5"")"),169)</f>
        <v>169</v>
      </c>
      <c r="I9" s="8">
        <f ca="1">IFERROR(__xludf.DUMMYFUNCTION("IMPORTRANGE(""https://docs.google.com/spreadsheets/d/1IvKMOIPIgW9O5SrO4eXdEmPUg7LW5OrcU3Ey2D73LD4/edit"", ""H5"")"),248)</f>
        <v>248</v>
      </c>
      <c r="J9" s="8">
        <f ca="1">IFERROR(__xludf.DUMMYFUNCTION("IMPORTRANGE(""https://docs.google.com/spreadsheets/d/1uQVOq9qo3EZ5kqNshIBkDFLkhopyzaiQix-MhgN5NlA/edit"", ""H5"")"),250)</f>
        <v>250</v>
      </c>
      <c r="K9" s="42">
        <f t="shared" ref="K9:K22" ca="1" si="4">SUM(D9:J9)</f>
        <v>1565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60">
      <c r="A10" s="28" t="s">
        <v>7</v>
      </c>
      <c r="B10" s="29">
        <f ca="1">IFERROR(__xludf.DUMMYFUNCTION("IMPORTRANGE(""https://docs.google.com/spreadsheets/d/1reVsiVh-zP84Sdzr2IVsGdWBFPqn057TMS79r6EZbSc/edit"", ""H6"")"),2300)</f>
        <v>2300</v>
      </c>
      <c r="C10" s="43" t="s">
        <v>7</v>
      </c>
      <c r="D10" s="9">
        <f ca="1">IFERROR(__xludf.DUMMYFUNCTION("IMPORTRANGE(""https://docs.google.com/spreadsheets/d/1jvYeSOwdXqIe7-Cfv6sEOn2qXHw5IfEgeZ6FiK08xtU/edit"", ""H6"")"),200)</f>
        <v>200</v>
      </c>
      <c r="E10" s="9">
        <f ca="1">IFERROR(__xludf.DUMMYFUNCTION("IMPORTRANGE(""https://docs.google.com/spreadsheets/d/1q1rkE8KiKl2Xeuq30ipt6KiednJT2P2_RMCJ28FbRPw/edit"", ""H6"")"),350)</f>
        <v>350</v>
      </c>
      <c r="F10" s="9">
        <f ca="1">IFERROR(__xludf.DUMMYFUNCTION("IMPORTRANGE(""https://docs.google.com/spreadsheets/d/1R46GViJb7SAsusSuUp_dPt-q6uWSXg_pZGkV8V2H9JE/edit"", ""H6"")"),70)</f>
        <v>70</v>
      </c>
      <c r="G10" s="9">
        <f ca="1">IFERROR(__xludf.DUMMYFUNCTION("IMPORTRANGE(""https://docs.google.com/spreadsheets/d/1RHEoLAQbtZNvgil7XcJ95lRvlmavy4mTjQoHD0AZO-Y/edit"", ""H6"")"),150)</f>
        <v>150</v>
      </c>
      <c r="H10" s="9">
        <f ca="1">IFERROR(__xludf.DUMMYFUNCTION("IMPORTRANGE(""https://docs.google.com/spreadsheets/d/1evOb_cO4HewJoI9BD3cSLtXdkVdvSf38JctZE0LP0D8/edit"", ""H6"")"),150)</f>
        <v>150</v>
      </c>
      <c r="I10" s="9">
        <f ca="1">IFERROR(__xludf.DUMMYFUNCTION("IMPORTRANGE(""https://docs.google.com/spreadsheets/d/1IvKMOIPIgW9O5SrO4eXdEmPUg7LW5OrcU3Ey2D73LD4/edit"", ""H6"")"),230)</f>
        <v>230</v>
      </c>
      <c r="J10" s="9">
        <f ca="1">IFERROR(__xludf.DUMMYFUNCTION("IMPORTRANGE(""https://docs.google.com/spreadsheets/d/1uQVOq9qo3EZ5kqNshIBkDFLkhopyzaiQix-MhgN5NlA/edit"", ""H6"")"),230)</f>
        <v>230</v>
      </c>
      <c r="K10" s="38">
        <f t="shared" ca="1" si="4"/>
        <v>1380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75">
      <c r="A11" s="28" t="s">
        <v>8</v>
      </c>
      <c r="B11" s="29">
        <f ca="1">IFERROR(__xludf.DUMMYFUNCTION("IMPORTRANGE(""https://docs.google.com/spreadsheets/d/1reVsiVh-zP84Sdzr2IVsGdWBFPqn057TMS79r6EZbSc/edit"", ""H7"")"),61)</f>
        <v>61</v>
      </c>
      <c r="C11" s="43" t="s">
        <v>8</v>
      </c>
      <c r="D11" s="9">
        <f ca="1">IFERROR(__xludf.DUMMYFUNCTION("IMPORTRANGE(""https://docs.google.com/spreadsheets/d/1jvYeSOwdXqIe7-Cfv6sEOn2qXHw5IfEgeZ6FiK08xtU/edit"", ""H7"")"),0)</f>
        <v>0</v>
      </c>
      <c r="E11" s="9">
        <f ca="1">IFERROR(__xludf.DUMMYFUNCTION("IMPORTRANGE(""https://docs.google.com/spreadsheets/d/1q1rkE8KiKl2Xeuq30ipt6KiednJT2P2_RMCJ28FbRPw/edit"", ""H7"")"),6)</f>
        <v>6</v>
      </c>
      <c r="F11" s="9">
        <f ca="1">IFERROR(__xludf.DUMMYFUNCTION("IMPORTRANGE(""https://docs.google.com/spreadsheets/d/1R46GViJb7SAsusSuUp_dPt-q6uWSXg_pZGkV8V2H9JE/edit"", ""H7"")"),1)</f>
        <v>1</v>
      </c>
      <c r="G11" s="9">
        <f ca="1">IFERROR(__xludf.DUMMYFUNCTION("IMPORTRANGE(""https://docs.google.com/spreadsheets/d/1RHEoLAQbtZNvgil7XcJ95lRvlmavy4mTjQoHD0AZO-Y/edit"", ""H7"")"),7)</f>
        <v>7</v>
      </c>
      <c r="H11" s="9">
        <f ca="1">IFERROR(__xludf.DUMMYFUNCTION("IMPORTRANGE(""https://docs.google.com/spreadsheets/d/1evOb_cO4HewJoI9BD3cSLtXdkVdvSf38JctZE0LP0D8/edit"", ""H7"")"),0)</f>
        <v>0</v>
      </c>
      <c r="I11" s="9">
        <f ca="1">IFERROR(__xludf.DUMMYFUNCTION("IMPORTRANGE(""https://docs.google.com/spreadsheets/d/1IvKMOIPIgW9O5SrO4eXdEmPUg7LW5OrcU3Ey2D73LD4/edit"", ""H7"")"),45)</f>
        <v>45</v>
      </c>
      <c r="J11" s="9">
        <f ca="1">IFERROR(__xludf.DUMMYFUNCTION("IMPORTRANGE(""https://docs.google.com/spreadsheets/d/1uQVOq9qo3EZ5kqNshIBkDFLkhopyzaiQix-MhgN5NlA/edit"", ""H7"")"),31)</f>
        <v>31</v>
      </c>
      <c r="K11" s="38">
        <f t="shared" ca="1" si="4"/>
        <v>90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75">
      <c r="A12" s="28" t="s">
        <v>9</v>
      </c>
      <c r="B12" s="29">
        <f ca="1">IFERROR(__xludf.DUMMYFUNCTION("IMPORTRANGE(""https://docs.google.com/spreadsheets/d/1reVsiVh-zP84Sdzr2IVsGdWBFPqn057TMS79r6EZbSc/edit"", ""H8"")"),54)</f>
        <v>54</v>
      </c>
      <c r="C12" s="43" t="s">
        <v>9</v>
      </c>
      <c r="D12" s="9">
        <f ca="1">IFERROR(__xludf.DUMMYFUNCTION("IMPORTRANGE(""https://docs.google.com/spreadsheets/d/1jvYeSOwdXqIe7-Cfv6sEOn2qXHw5IfEgeZ6FiK08xtU/edit"", ""H8"")"),0)</f>
        <v>0</v>
      </c>
      <c r="E12" s="9">
        <f ca="1">IFERROR(__xludf.DUMMYFUNCTION("IMPORTRANGE(""https://docs.google.com/spreadsheets/d/1q1rkE8KiKl2Xeuq30ipt6KiednJT2P2_RMCJ28FbRPw/edit"", ""H8"")"),4)</f>
        <v>4</v>
      </c>
      <c r="F12" s="9">
        <f ca="1">IFERROR(__xludf.DUMMYFUNCTION("IMPORTRANGE(""https://docs.google.com/spreadsheets/d/1R46GViJb7SAsusSuUp_dPt-q6uWSXg_pZGkV8V2H9JE/edit"", ""H8"")"),1)</f>
        <v>1</v>
      </c>
      <c r="G12" s="9">
        <f ca="1">IFERROR(__xludf.DUMMYFUNCTION("IMPORTRANGE(""https://docs.google.com/spreadsheets/d/1RHEoLAQbtZNvgil7XcJ95lRvlmavy4mTjQoHD0AZO-Y/edit"", ""H8"")"),1)</f>
        <v>1</v>
      </c>
      <c r="H12" s="9">
        <f ca="1">IFERROR(__xludf.DUMMYFUNCTION("IMPORTRANGE(""https://docs.google.com/spreadsheets/d/1evOb_cO4HewJoI9BD3cSLtXdkVdvSf38JctZE0LP0D8/edit"", ""H8"")"),0)</f>
        <v>0</v>
      </c>
      <c r="I12" s="9">
        <f ca="1">IFERROR(__xludf.DUMMYFUNCTION("IMPORTRANGE(""https://docs.google.com/spreadsheets/d/1IvKMOIPIgW9O5SrO4eXdEmPUg7LW5OrcU3Ey2D73LD4/edit"", ""H8"")"),29)</f>
        <v>29</v>
      </c>
      <c r="J12" s="9">
        <f ca="1">IFERROR(__xludf.DUMMYFUNCTION("IMPORTRANGE(""https://docs.google.com/spreadsheets/d/1uQVOq9qo3EZ5kqNshIBkDFLkhopyzaiQix-MhgN5NlA/edit"", ""H8"")"),29)</f>
        <v>29</v>
      </c>
      <c r="K12" s="38">
        <f t="shared" ca="1" si="4"/>
        <v>64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90">
      <c r="A13" s="28" t="s">
        <v>10</v>
      </c>
      <c r="B13" s="29">
        <f ca="1">IFERROR(__xludf.DUMMYFUNCTION("IMPORTRANGE(""https://docs.google.com/spreadsheets/d/1reVsiVh-zP84Sdzr2IVsGdWBFPqn057TMS79r6EZbSc/edit"", ""H9"")"),360)</f>
        <v>360</v>
      </c>
      <c r="C13" s="43" t="s">
        <v>10</v>
      </c>
      <c r="D13" s="9">
        <f ca="1">IFERROR(__xludf.DUMMYFUNCTION("IMPORTRANGE(""https://docs.google.com/spreadsheets/d/1jvYeSOwdXqIe7-Cfv6sEOn2qXHw5IfEgeZ6FiK08xtU/edit"", ""H9"")"),70)</f>
        <v>70</v>
      </c>
      <c r="E13" s="9">
        <f ca="1">IFERROR(__xludf.DUMMYFUNCTION("IMPORTRANGE(""https://docs.google.com/spreadsheets/d/1q1rkE8KiKl2Xeuq30ipt6KiednJT2P2_RMCJ28FbRPw/edit"", ""H9"")"),49)</f>
        <v>49</v>
      </c>
      <c r="F13" s="9">
        <f ca="1">IFERROR(__xludf.DUMMYFUNCTION("IMPORTRANGE(""https://docs.google.com/spreadsheets/d/1R46GViJb7SAsusSuUp_dPt-q6uWSXg_pZGkV8V2H9JE/edit"", ""H9"")"),31)</f>
        <v>31</v>
      </c>
      <c r="G13" s="9">
        <f ca="1">IFERROR(__xludf.DUMMYFUNCTION("IMPORTRANGE(""https://docs.google.com/spreadsheets/d/1RHEoLAQbtZNvgil7XcJ95lRvlmavy4mTjQoHD0AZO-Y/edit"", ""H9"")"),77)</f>
        <v>77</v>
      </c>
      <c r="H13" s="9">
        <f ca="1">IFERROR(__xludf.DUMMYFUNCTION("IMPORTRANGE(""https://docs.google.com/spreadsheets/d/1evOb_cO4HewJoI9BD3cSLtXdkVdvSf38JctZE0LP0D8/edit"", ""H9"")"),90)</f>
        <v>90</v>
      </c>
      <c r="I13" s="9">
        <f ca="1">IFERROR(__xludf.DUMMYFUNCTION("IMPORTRANGE(""https://docs.google.com/spreadsheets/d/1IvKMOIPIgW9O5SrO4eXdEmPUg7LW5OrcU3Ey2D73LD4/edit"", ""H9"")"),133)</f>
        <v>133</v>
      </c>
      <c r="J13" s="9">
        <f ca="1">IFERROR(__xludf.DUMMYFUNCTION("IMPORTRANGE(""https://docs.google.com/spreadsheets/d/1uQVOq9qo3EZ5kqNshIBkDFLkhopyzaiQix-MhgN5NlA/edit"", ""H9"")"),145)</f>
        <v>145</v>
      </c>
      <c r="K13" s="38">
        <f t="shared" ca="1" si="4"/>
        <v>595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05">
      <c r="A14" s="28" t="s">
        <v>11</v>
      </c>
      <c r="B14" s="29">
        <f ca="1">IFERROR(__xludf.DUMMYFUNCTION("IMPORTRANGE(""https://docs.google.com/spreadsheets/d/1reVsiVh-zP84Sdzr2IVsGdWBFPqn057TMS79r6EZbSc/edit"", ""H10"")"),2)</f>
        <v>2</v>
      </c>
      <c r="C14" s="43" t="s">
        <v>11</v>
      </c>
      <c r="D14" s="9">
        <f ca="1">IFERROR(__xludf.DUMMYFUNCTION("IMPORTRANGE(""https://docs.google.com/spreadsheets/d/1jvYeSOwdXqIe7-Cfv6sEOn2qXHw5IfEgeZ6FiK08xtU/edit"", ""H10"")"),1)</f>
        <v>1</v>
      </c>
      <c r="E14" s="9">
        <f ca="1">IFERROR(__xludf.DUMMYFUNCTION("IMPORTRANGE(""https://docs.google.com/spreadsheets/d/1q1rkE8KiKl2Xeuq30ipt6KiednJT2P2_RMCJ28FbRPw/edit"", ""H10"")"),7)</f>
        <v>7</v>
      </c>
      <c r="F14" s="9">
        <f ca="1">IFERROR(__xludf.DUMMYFUNCTION("IMPORTRANGE(""https://docs.google.com/spreadsheets/d/1R46GViJb7SAsusSuUp_dPt-q6uWSXg_pZGkV8V2H9JE/edit"", ""H10"")"),0)</f>
        <v>0</v>
      </c>
      <c r="G14" s="9">
        <f ca="1">IFERROR(__xludf.DUMMYFUNCTION("IMPORTRANGE(""https://docs.google.com/spreadsheets/d/1RHEoLAQbtZNvgil7XcJ95lRvlmavy4mTjQoHD0AZO-Y/edit"", ""H10"")"),0)</f>
        <v>0</v>
      </c>
      <c r="H14" s="9">
        <f ca="1">IFERROR(__xludf.DUMMYFUNCTION("IMPORTRANGE(""https://docs.google.com/spreadsheets/d/1evOb_cO4HewJoI9BD3cSLtXdkVdvSf38JctZE0LP0D8/edit"", ""H10"")"),0)</f>
        <v>0</v>
      </c>
      <c r="I14" s="9">
        <f ca="1">IFERROR(__xludf.DUMMYFUNCTION("IMPORTRANGE(""https://docs.google.com/spreadsheets/d/1IvKMOIPIgW9O5SrO4eXdEmPUg7LW5OrcU3Ey2D73LD4/edit"", ""H10"")"),3)</f>
        <v>3</v>
      </c>
      <c r="J14" s="9">
        <f ca="1">IFERROR(__xludf.DUMMYFUNCTION("IMPORTRANGE(""https://docs.google.com/spreadsheets/d/1uQVOq9qo3EZ5kqNshIBkDFLkhopyzaiQix-MhgN5NlA/edit"", ""H10"")"),10)</f>
        <v>10</v>
      </c>
      <c r="K14" s="38">
        <f t="shared" ca="1" si="4"/>
        <v>21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30">
      <c r="A15" s="28" t="s">
        <v>12</v>
      </c>
      <c r="B15" s="29">
        <f ca="1">IFERROR(__xludf.DUMMYFUNCTION("IMPORTRANGE(""https://docs.google.com/spreadsheets/d/1reVsiVh-zP84Sdzr2IVsGdWBFPqn057TMS79r6EZbSc/edit"", ""H11"")"),1931)</f>
        <v>1931</v>
      </c>
      <c r="C15" s="43" t="s">
        <v>12</v>
      </c>
      <c r="D15" s="9">
        <f ca="1">IFERROR(__xludf.DUMMYFUNCTION("IMPORTRANGE(""https://docs.google.com/spreadsheets/d/1jvYeSOwdXqIe7-Cfv6sEOn2qXHw5IfEgeZ6FiK08xtU/edit"", ""H11"")"),129)</f>
        <v>129</v>
      </c>
      <c r="E15" s="9">
        <f ca="1">IFERROR(__xludf.DUMMYFUNCTION("IMPORTRANGE(""https://docs.google.com/spreadsheets/d/1q1rkE8KiKl2Xeuq30ipt6KiednJT2P2_RMCJ28FbRPw/edit"", ""H11"")"),292)</f>
        <v>292</v>
      </c>
      <c r="F15" s="9">
        <f ca="1">IFERROR(__xludf.DUMMYFUNCTION("IMPORTRANGE(""https://docs.google.com/spreadsheets/d/1R46GViJb7SAsusSuUp_dPt-q6uWSXg_pZGkV8V2H9JE/edit"", ""H11"")"),39)</f>
        <v>39</v>
      </c>
      <c r="G15" s="9">
        <f ca="1">IFERROR(__xludf.DUMMYFUNCTION("IMPORTRANGE(""https://docs.google.com/spreadsheets/d/1RHEoLAQbtZNvgil7XcJ95lRvlmavy4mTjQoHD0AZO-Y/edit"", ""H11"")"),67)</f>
        <v>67</v>
      </c>
      <c r="H15" s="9">
        <f ca="1">IFERROR(__xludf.DUMMYFUNCTION("IMPORTRANGE(""https://docs.google.com/spreadsheets/d/1evOb_cO4HewJoI9BD3cSLtXdkVdvSf38JctZE0LP0D8/edit"", ""H11"")"),60)</f>
        <v>60</v>
      </c>
      <c r="I15" s="9">
        <f ca="1">IFERROR(__xludf.DUMMYFUNCTION("IMPORTRANGE(""https://docs.google.com/spreadsheets/d/1IvKMOIPIgW9O5SrO4eXdEmPUg7LW5OrcU3Ey2D73LD4/edit"", ""H11"")"),78)</f>
        <v>78</v>
      </c>
      <c r="J15" s="9">
        <f ca="1">IFERROR(__xludf.DUMMYFUNCTION("IMPORTRANGE(""https://docs.google.com/spreadsheets/d/1uQVOq9qo3EZ5kqNshIBkDFLkhopyzaiQix-MhgN5NlA/edit"", ""H11"")"),73)</f>
        <v>73</v>
      </c>
      <c r="K15" s="38">
        <f t="shared" ca="1" si="4"/>
        <v>738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60">
      <c r="A16" s="28" t="s">
        <v>13</v>
      </c>
      <c r="B16" s="29">
        <f ca="1">IFERROR(__xludf.DUMMYFUNCTION("IMPORTRANGE(""https://docs.google.com/spreadsheets/d/1reVsiVh-zP84Sdzr2IVsGdWBFPqn057TMS79r6EZbSc/edit"", ""H12"")"),2)</f>
        <v>2</v>
      </c>
      <c r="C16" s="43" t="s">
        <v>13</v>
      </c>
      <c r="D16" s="9">
        <f ca="1">IFERROR(__xludf.DUMMYFUNCTION("IMPORTRANGE(""https://docs.google.com/spreadsheets/d/1jvYeSOwdXqIe7-Cfv6sEOn2qXHw5IfEgeZ6FiK08xtU/edit"", ""H12"")"),1)</f>
        <v>1</v>
      </c>
      <c r="E16" s="9">
        <f ca="1">IFERROR(__xludf.DUMMYFUNCTION("IMPORTRANGE(""https://docs.google.com/spreadsheets/d/1q1rkE8KiKl2Xeuq30ipt6KiednJT2P2_RMCJ28FbRPw/edit"", ""H12"")"),7)</f>
        <v>7</v>
      </c>
      <c r="F16" s="9">
        <f ca="1">IFERROR(__xludf.DUMMYFUNCTION("IMPORTRANGE(""https://docs.google.com/spreadsheets/d/1R46GViJb7SAsusSuUp_dPt-q6uWSXg_pZGkV8V2H9JE/edit"", ""H12"")"),0)</f>
        <v>0</v>
      </c>
      <c r="G16" s="9">
        <f ca="1">IFERROR(__xludf.DUMMYFUNCTION("IMPORTRANGE(""https://docs.google.com/spreadsheets/d/1RHEoLAQbtZNvgil7XcJ95lRvlmavy4mTjQoHD0AZO-Y/edit"", ""H12"")"),6)</f>
        <v>6</v>
      </c>
      <c r="H16" s="9">
        <f ca="1">IFERROR(__xludf.DUMMYFUNCTION("IMPORTRANGE(""https://docs.google.com/spreadsheets/d/1evOb_cO4HewJoI9BD3cSLtXdkVdvSf38JctZE0LP0D8/edit"", ""H12"")"),0)</f>
        <v>0</v>
      </c>
      <c r="I16" s="9">
        <f ca="1">IFERROR(__xludf.DUMMYFUNCTION("IMPORTRANGE(""https://docs.google.com/spreadsheets/d/1IvKMOIPIgW9O5SrO4eXdEmPUg7LW5OrcU3Ey2D73LD4/edit"", ""H12"")"),13)</f>
        <v>13</v>
      </c>
      <c r="J16" s="9">
        <f ca="1">IFERROR(__xludf.DUMMYFUNCTION("IMPORTRANGE(""https://docs.google.com/spreadsheets/d/1uQVOq9qo3EZ5kqNshIBkDFLkhopyzaiQix-MhgN5NlA/edit"", ""H12"")"),10)</f>
        <v>10</v>
      </c>
      <c r="K16" s="38">
        <f t="shared" ca="1" si="4"/>
        <v>37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75">
      <c r="A17" s="28" t="s">
        <v>14</v>
      </c>
      <c r="B17" s="29">
        <f ca="1">IFERROR(__xludf.DUMMYFUNCTION("IMPORTRANGE(""https://docs.google.com/spreadsheets/d/1reVsiVh-zP84Sdzr2IVsGdWBFPqn057TMS79r6EZbSc/edit"", ""H13"")"),421)</f>
        <v>421</v>
      </c>
      <c r="C17" s="43" t="s">
        <v>14</v>
      </c>
      <c r="D17" s="9">
        <f ca="1">IFERROR(__xludf.DUMMYFUNCTION("IMPORTRANGE(""https://docs.google.com/spreadsheets/d/1jvYeSOwdXqIe7-Cfv6sEOn2qXHw5IfEgeZ6FiK08xtU/edit"", ""H13"")"),70)</f>
        <v>70</v>
      </c>
      <c r="E17" s="9">
        <f ca="1">IFERROR(__xludf.DUMMYFUNCTION("IMPORTRANGE(""https://docs.google.com/spreadsheets/d/1q1rkE8KiKl2Xeuq30ipt6KiednJT2P2_RMCJ28FbRPw/edit"", ""H13"")"),55)</f>
        <v>55</v>
      </c>
      <c r="F17" s="9">
        <f ca="1">IFERROR(__xludf.DUMMYFUNCTION("IMPORTRANGE(""https://docs.google.com/spreadsheets/d/1R46GViJb7SAsusSuUp_dPt-q6uWSXg_pZGkV8V2H9JE/edit"", ""H13"")"),32)</f>
        <v>32</v>
      </c>
      <c r="G17" s="9">
        <f ca="1">IFERROR(__xludf.DUMMYFUNCTION("IMPORTRANGE(""https://docs.google.com/spreadsheets/d/1RHEoLAQbtZNvgil7XcJ95lRvlmavy4mTjQoHD0AZO-Y/edit"", ""H13"")"),78)</f>
        <v>78</v>
      </c>
      <c r="H17" s="9">
        <f ca="1">IFERROR(__xludf.DUMMYFUNCTION("IMPORTRANGE(""https://docs.google.com/spreadsheets/d/1evOb_cO4HewJoI9BD3cSLtXdkVdvSf38JctZE0LP0D8/edit"", ""H13"")"),90)</f>
        <v>90</v>
      </c>
      <c r="I17" s="9">
        <f ca="1">IFERROR(__xludf.DUMMYFUNCTION("IMPORTRANGE(""https://docs.google.com/spreadsheets/d/1IvKMOIPIgW9O5SrO4eXdEmPUg7LW5OrcU3Ey2D73LD4/edit"", ""H13"")"),168)</f>
        <v>168</v>
      </c>
      <c r="J17" s="9">
        <f ca="1">IFERROR(__xludf.DUMMYFUNCTION("IMPORTRANGE(""https://docs.google.com/spreadsheets/d/1uQVOq9qo3EZ5kqNshIBkDFLkhopyzaiQix-MhgN5NlA/edit"", ""H13"")"),176)</f>
        <v>176</v>
      </c>
      <c r="K17" s="38">
        <f t="shared" ca="1" si="4"/>
        <v>669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45">
      <c r="A18" s="28" t="s">
        <v>15</v>
      </c>
      <c r="B18" s="29">
        <f ca="1">IFERROR(__xludf.DUMMYFUNCTION("IMPORTRANGE(""https://docs.google.com/spreadsheets/d/1reVsiVh-zP84Sdzr2IVsGdWBFPqn057TMS79r6EZbSc/edit"", ""H14"")"),4)</f>
        <v>4</v>
      </c>
      <c r="C18" s="43" t="s">
        <v>15</v>
      </c>
      <c r="D18" s="9">
        <f ca="1">IFERROR(__xludf.DUMMYFUNCTION("IMPORTRANGE(""https://docs.google.com/spreadsheets/d/1jvYeSOwdXqIe7-Cfv6sEOn2qXHw5IfEgeZ6FiK08xtU/edit"", ""H14"")"),2)</f>
        <v>2</v>
      </c>
      <c r="E18" s="9">
        <f ca="1">IFERROR(__xludf.DUMMYFUNCTION("IMPORTRANGE(""https://docs.google.com/spreadsheets/d/1q1rkE8KiKl2Xeuq30ipt6KiednJT2P2_RMCJ28FbRPw/edit"", ""H14"")"),3)</f>
        <v>3</v>
      </c>
      <c r="F18" s="9">
        <f ca="1">IFERROR(__xludf.DUMMYFUNCTION("IMPORTRANGE(""https://docs.google.com/spreadsheets/d/1R46GViJb7SAsusSuUp_dPt-q6uWSXg_pZGkV8V2H9JE/edit"", ""H14"")"),0)</f>
        <v>0</v>
      </c>
      <c r="G18" s="9">
        <f ca="1">IFERROR(__xludf.DUMMYFUNCTION("IMPORTRANGE(""https://docs.google.com/spreadsheets/d/1RHEoLAQbtZNvgil7XcJ95lRvlmavy4mTjQoHD0AZO-Y/edit"", ""H14"")"),2)</f>
        <v>2</v>
      </c>
      <c r="H18" s="9">
        <f ca="1">IFERROR(__xludf.DUMMYFUNCTION("IMPORTRANGE(""https://docs.google.com/spreadsheets/d/1evOb_cO4HewJoI9BD3cSLtXdkVdvSf38JctZE0LP0D8/edit"", ""H14"")"),4)</f>
        <v>4</v>
      </c>
      <c r="I18" s="9">
        <f ca="1">IFERROR(__xludf.DUMMYFUNCTION("IMPORTRANGE(""https://docs.google.com/spreadsheets/d/1IvKMOIPIgW9O5SrO4eXdEmPUg7LW5OrcU3Ey2D73LD4/edit"", ""H14"")"),5)</f>
        <v>5</v>
      </c>
      <c r="J18" s="9">
        <f ca="1">IFERROR(__xludf.DUMMYFUNCTION("IMPORTRANGE(""https://docs.google.com/spreadsheets/d/1uQVOq9qo3EZ5kqNshIBkDFLkhopyzaiQix-MhgN5NlA/edit"", ""H14"")"),13)</f>
        <v>13</v>
      </c>
      <c r="K18" s="38">
        <f t="shared" ca="1" si="4"/>
        <v>29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45">
      <c r="A19" s="28" t="s">
        <v>16</v>
      </c>
      <c r="B19" s="29">
        <f ca="1">IFERROR(__xludf.DUMMYFUNCTION("IMPORTRANGE(""https://docs.google.com/spreadsheets/d/1reVsiVh-zP84Sdzr2IVsGdWBFPqn057TMS79r6EZbSc/edit"", ""H15"")"),419)</f>
        <v>419</v>
      </c>
      <c r="C19" s="43" t="s">
        <v>16</v>
      </c>
      <c r="D19" s="9">
        <f ca="1">IFERROR(__xludf.DUMMYFUNCTION("IMPORTRANGE(""https://docs.google.com/spreadsheets/d/1jvYeSOwdXqIe7-Cfv6sEOn2qXHw5IfEgeZ6FiK08xtU/edit"", ""H15"")"),69)</f>
        <v>69</v>
      </c>
      <c r="E19" s="9">
        <f ca="1">IFERROR(__xludf.DUMMYFUNCTION("IMPORTRANGE(""https://docs.google.com/spreadsheets/d/1q1rkE8KiKl2Xeuq30ipt6KiednJT2P2_RMCJ28FbRPw/edit"", ""H15"")"),59)</f>
        <v>59</v>
      </c>
      <c r="F19" s="9">
        <f ca="1">IFERROR(__xludf.DUMMYFUNCTION("IMPORTRANGE(""https://docs.google.com/spreadsheets/d/1R46GViJb7SAsusSuUp_dPt-q6uWSXg_pZGkV8V2H9JE/edit"", ""H15"")"),32)</f>
        <v>32</v>
      </c>
      <c r="G19" s="9">
        <f ca="1">IFERROR(__xludf.DUMMYFUNCTION("IMPORTRANGE(""https://docs.google.com/spreadsheets/d/1RHEoLAQbtZNvgil7XcJ95lRvlmavy4mTjQoHD0AZO-Y/edit"", ""H15"")"),82)</f>
        <v>82</v>
      </c>
      <c r="H19" s="9">
        <f ca="1">IFERROR(__xludf.DUMMYFUNCTION("IMPORTRANGE(""https://docs.google.com/spreadsheets/d/1evOb_cO4HewJoI9BD3cSLtXdkVdvSf38JctZE0LP0D8/edit"", ""H15"")"),86)</f>
        <v>86</v>
      </c>
      <c r="I19" s="9">
        <f ca="1">IFERROR(__xludf.DUMMYFUNCTION("IMPORTRANGE(""https://docs.google.com/spreadsheets/d/1IvKMOIPIgW9O5SrO4eXdEmPUg7LW5OrcU3Ey2D73LD4/edit"", ""H15"")"),176)</f>
        <v>176</v>
      </c>
      <c r="J19" s="9">
        <f ca="1">IFERROR(__xludf.DUMMYFUNCTION("IMPORTRANGE(""https://docs.google.com/spreadsheets/d/1uQVOq9qo3EZ5kqNshIBkDFLkhopyzaiQix-MhgN5NlA/edit"", ""H15"")"),173)</f>
        <v>173</v>
      </c>
      <c r="K19" s="38">
        <f t="shared" ca="1" si="4"/>
        <v>677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30">
      <c r="A20" s="28" t="s">
        <v>17</v>
      </c>
      <c r="B20" s="29">
        <f ca="1">IFERROR(__xludf.DUMMYFUNCTION("IMPORTRANGE(""https://docs.google.com/spreadsheets/d/1reVsiVh-zP84Sdzr2IVsGdWBFPqn057TMS79r6EZbSc/edit"", ""H16"")"),0)</f>
        <v>0</v>
      </c>
      <c r="C20" s="43" t="s">
        <v>17</v>
      </c>
      <c r="D20" s="9">
        <f ca="1">IFERROR(__xludf.DUMMYFUNCTION("IMPORTRANGE(""https://docs.google.com/spreadsheets/d/1jvYeSOwdXqIe7-Cfv6sEOn2qXHw5IfEgeZ6FiK08xtU/edit"", ""H16"")"),0)</f>
        <v>0</v>
      </c>
      <c r="E20" s="9">
        <f ca="1">IFERROR(__xludf.DUMMYFUNCTION("IMPORTRANGE(""https://docs.google.com/spreadsheets/d/1q1rkE8KiKl2Xeuq30ipt6KiednJT2P2_RMCJ28FbRPw/edit"", ""H16"")"),0)</f>
        <v>0</v>
      </c>
      <c r="F20" s="9">
        <f ca="1">IFERROR(__xludf.DUMMYFUNCTION("IMPORTRANGE(""https://docs.google.com/spreadsheets/d/1R46GViJb7SAsusSuUp_dPt-q6uWSXg_pZGkV8V2H9JE/edit"", ""H16"")"),0)</f>
        <v>0</v>
      </c>
      <c r="G20" s="9">
        <f ca="1">IFERROR(__xludf.DUMMYFUNCTION("IMPORTRANGE(""https://docs.google.com/spreadsheets/d/1RHEoLAQbtZNvgil7XcJ95lRvlmavy4mTjQoHD0AZO-Y/edit"", ""H16"")"),0)</f>
        <v>0</v>
      </c>
      <c r="H20" s="9">
        <f ca="1">IFERROR(__xludf.DUMMYFUNCTION("IMPORTRANGE(""https://docs.google.com/spreadsheets/d/1evOb_cO4HewJoI9BD3cSLtXdkVdvSf38JctZE0LP0D8/edit"", ""H16"")"),0)</f>
        <v>0</v>
      </c>
      <c r="I20" s="9">
        <f ca="1">IFERROR(__xludf.DUMMYFUNCTION("IMPORTRANGE(""https://docs.google.com/spreadsheets/d/1IvKMOIPIgW9O5SrO4eXdEmPUg7LW5OrcU3Ey2D73LD4/edit"", ""H16"")"),0)</f>
        <v>0</v>
      </c>
      <c r="J20" s="9">
        <f ca="1">IFERROR(__xludf.DUMMYFUNCTION("IMPORTRANGE(""https://docs.google.com/spreadsheets/d/1uQVOq9qo3EZ5kqNshIBkDFLkhopyzaiQix-MhgN5NlA/edit"", ""H16"")"),0)</f>
        <v>0</v>
      </c>
      <c r="K20" s="38">
        <f t="shared" ca="1" si="4"/>
        <v>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45">
      <c r="A21" s="30" t="s">
        <v>18</v>
      </c>
      <c r="B21" s="31">
        <f ca="1">IFERROR(__xludf.DUMMYFUNCTION("IMPORTRANGE(""https://docs.google.com/spreadsheets/d/1reVsiVh-zP84Sdzr2IVsGdWBFPqn057TMS79r6EZbSc/edit"", ""H17"")"),0)</f>
        <v>0</v>
      </c>
      <c r="C21" s="44" t="s">
        <v>18</v>
      </c>
      <c r="D21" s="13">
        <f ca="1">IFERROR(__xludf.DUMMYFUNCTION("IMPORTRANGE(""https://docs.google.com/spreadsheets/d/1jvYeSOwdXqIe7-Cfv6sEOn2qXHw5IfEgeZ6FiK08xtU/edit"", ""H17"")"),0)</f>
        <v>0</v>
      </c>
      <c r="E21" s="13">
        <f ca="1">IFERROR(__xludf.DUMMYFUNCTION("IMPORTRANGE(""https://docs.google.com/spreadsheets/d/1q1rkE8KiKl2Xeuq30ipt6KiednJT2P2_RMCJ28FbRPw/edit"", ""H17"")"),0)</f>
        <v>0</v>
      </c>
      <c r="F21" s="13">
        <f ca="1">IFERROR(__xludf.DUMMYFUNCTION("IMPORTRANGE(""https://docs.google.com/spreadsheets/d/1R46GViJb7SAsusSuUp_dPt-q6uWSXg_pZGkV8V2H9JE/edit"", ""H17"")"),0)</f>
        <v>0</v>
      </c>
      <c r="G21" s="13">
        <f ca="1">IFERROR(__xludf.DUMMYFUNCTION("IMPORTRANGE(""https://docs.google.com/spreadsheets/d/1RHEoLAQbtZNvgil7XcJ95lRvlmavy4mTjQoHD0AZO-Y/edit"", ""H17"")"),0)</f>
        <v>0</v>
      </c>
      <c r="H21" s="13">
        <f ca="1">IFERROR(__xludf.DUMMYFUNCTION("IMPORTRANGE(""https://docs.google.com/spreadsheets/d/1evOb_cO4HewJoI9BD3cSLtXdkVdvSf38JctZE0LP0D8/edit"", ""H17"")"),0)</f>
        <v>0</v>
      </c>
      <c r="I21" s="13">
        <f ca="1">IFERROR(__xludf.DUMMYFUNCTION("IMPORTRANGE(""https://docs.google.com/spreadsheets/d/1IvKMOIPIgW9O5SrO4eXdEmPUg7LW5OrcU3Ey2D73LD4/edit"", ""H17"")"),0)</f>
        <v>0</v>
      </c>
      <c r="J21" s="13">
        <f ca="1">IFERROR(__xludf.DUMMYFUNCTION("IMPORTRANGE(""https://docs.google.com/spreadsheets/d/1uQVOq9qo3EZ5kqNshIBkDFLkhopyzaiQix-MhgN5NlA/edit"", ""H17"")"),0)</f>
        <v>0</v>
      </c>
      <c r="K21" s="45">
        <f t="shared" ca="1" si="4"/>
        <v>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8.75" customHeight="1">
      <c r="A22" s="50" t="s">
        <v>19</v>
      </c>
      <c r="B22" s="51">
        <f ca="1">IFERROR(__xludf.DUMMYFUNCTION("IMPORTRANGE(""https://docs.google.com/spreadsheets/d/1reVsiVh-zP84Sdzr2IVsGdWBFPqn057TMS79r6EZbSc/edit"", ""H18"")"),213)</f>
        <v>213</v>
      </c>
      <c r="C22" s="52" t="s">
        <v>20</v>
      </c>
      <c r="D22" s="14">
        <f ca="1">IFERROR(__xludf.DUMMYFUNCTION("IMPORTRANGE(""https://docs.google.com/spreadsheets/d/1jvYeSOwdXqIe7-Cfv6sEOn2qXHw5IfEgeZ6FiK08xtU/edit"", ""H18"")"),40)</f>
        <v>40</v>
      </c>
      <c r="E22" s="14">
        <f ca="1">IFERROR(__xludf.DUMMYFUNCTION("IMPORTRANGE(""https://docs.google.com/spreadsheets/d/1q1rkE8KiKl2Xeuq30ipt6KiednJT2P2_RMCJ28FbRPw/edit"", ""H18"")"),36)</f>
        <v>36</v>
      </c>
      <c r="F22" s="14">
        <f ca="1">IFERROR(__xludf.DUMMYFUNCTION("IMPORTRANGE(""https://docs.google.com/spreadsheets/d/1R46GViJb7SAsusSuUp_dPt-q6uWSXg_pZGkV8V2H9JE/edit"", ""H18"")"),4)</f>
        <v>4</v>
      </c>
      <c r="G22" s="14">
        <f ca="1">IFERROR(__xludf.DUMMYFUNCTION("IMPORTRANGE(""https://docs.google.com/spreadsheets/d/1RHEoLAQbtZNvgil7XcJ95lRvlmavy4mTjQoHD0AZO-Y/edit"", ""H18"")"),11)</f>
        <v>11</v>
      </c>
      <c r="H22" s="14">
        <f ca="1">IFERROR(__xludf.DUMMYFUNCTION("IMPORTRANGE(""https://docs.google.com/spreadsheets/d/1evOb_cO4HewJoI9BD3cSLtXdkVdvSf38JctZE0LP0D8/edit"", ""H18"")"),9)</f>
        <v>9</v>
      </c>
      <c r="I22" s="14">
        <f ca="1">IFERROR(__xludf.DUMMYFUNCTION("IMPORTRANGE(""https://docs.google.com/spreadsheets/d/1IvKMOIPIgW9O5SrO4eXdEmPUg7LW5OrcU3Ey2D73LD4/edit"", ""H18"")"),7)</f>
        <v>7</v>
      </c>
      <c r="J22" s="14">
        <f ca="1">IFERROR(__xludf.DUMMYFUNCTION("IMPORTRANGE(""https://docs.google.com/spreadsheets/d/1uQVOq9qo3EZ5kqNshIBkDFLkhopyzaiQix-MhgN5NlA/edit"", ""H18"")"),49)</f>
        <v>49</v>
      </c>
      <c r="K22" s="46">
        <f t="shared" ca="1" si="4"/>
        <v>156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8.75">
      <c r="A23" s="53"/>
      <c r="B23" s="54">
        <f ca="1">B22/B7</f>
        <v>0.50354609929078009</v>
      </c>
      <c r="C23" s="55"/>
      <c r="D23" s="15">
        <f t="shared" ref="D23:K23" ca="1" si="5">D22/D7</f>
        <v>0.56338028169014087</v>
      </c>
      <c r="E23" s="15">
        <f t="shared" ca="1" si="5"/>
        <v>0.58064516129032262</v>
      </c>
      <c r="F23" s="15">
        <f t="shared" ca="1" si="5"/>
        <v>0.125</v>
      </c>
      <c r="G23" s="15">
        <f t="shared" ca="1" si="5"/>
        <v>0.13095238095238096</v>
      </c>
      <c r="H23" s="15">
        <f t="shared" ca="1" si="5"/>
        <v>0.1</v>
      </c>
      <c r="I23" s="15">
        <f t="shared" ca="1" si="5"/>
        <v>3.8674033149171269E-2</v>
      </c>
      <c r="J23" s="15">
        <f t="shared" ca="1" si="5"/>
        <v>0.26344086021505375</v>
      </c>
      <c r="K23" s="32">
        <f t="shared" ca="1" si="5"/>
        <v>0.22096317280453256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8.75" customHeight="1">
      <c r="A24" s="52" t="s">
        <v>21</v>
      </c>
      <c r="B24" s="51">
        <f ca="1">IFERROR(__xludf.DUMMYFUNCTION("IMPORTRANGE(""https://docs.google.com/spreadsheets/d/1reVsiVh-zP84Sdzr2IVsGdWBFPqn057TMS79r6EZbSc/edit"", ""H19"")"),3)</f>
        <v>3</v>
      </c>
      <c r="C24" s="52" t="s">
        <v>22</v>
      </c>
      <c r="D24" s="14">
        <f ca="1">IFERROR(__xludf.DUMMYFUNCTION("IMPORTRANGE(""https://docs.google.com/spreadsheets/d/1jvYeSOwdXqIe7-Cfv6sEOn2qXHw5IfEgeZ6FiK08xtU/edit"", ""H19"")"),0)</f>
        <v>0</v>
      </c>
      <c r="E24" s="14">
        <f ca="1">IFERROR(__xludf.DUMMYFUNCTION("IMPORTRANGE(""https://docs.google.com/spreadsheets/d/1q1rkE8KiKl2Xeuq30ipt6KiednJT2P2_RMCJ28FbRPw/edit"", ""H19"")"),2)</f>
        <v>2</v>
      </c>
      <c r="F24" s="14">
        <f ca="1">IFERROR(__xludf.DUMMYFUNCTION("IMPORTRANGE(""https://docs.google.com/spreadsheets/d/1R46GViJb7SAsusSuUp_dPt-q6uWSXg_pZGkV8V2H9JE/edit"", ""H19"")"),0)</f>
        <v>0</v>
      </c>
      <c r="G24" s="14">
        <f ca="1">IFERROR(__xludf.DUMMYFUNCTION("IMPORTRANGE(""https://docs.google.com/spreadsheets/d/1RHEoLAQbtZNvgil7XcJ95lRvlmavy4mTjQoHD0AZO-Y/edit"", ""H19"")"),0)</f>
        <v>0</v>
      </c>
      <c r="H24" s="14">
        <f ca="1">IFERROR(__xludf.DUMMYFUNCTION("IMPORTRANGE(""https://docs.google.com/spreadsheets/d/1evOb_cO4HewJoI9BD3cSLtXdkVdvSf38JctZE0LP0D8/edit"", ""H19"")"),3)</f>
        <v>3</v>
      </c>
      <c r="I24" s="14">
        <f ca="1">IFERROR(__xludf.DUMMYFUNCTION("IMPORTRANGE(""https://docs.google.com/spreadsheets/d/1IvKMOIPIgW9O5SrO4eXdEmPUg7LW5OrcU3Ey2D73LD4/edit"", ""H19"")"),0)</f>
        <v>0</v>
      </c>
      <c r="J24" s="14">
        <f ca="1">IFERROR(__xludf.DUMMYFUNCTION("IMPORTRANGE(""https://docs.google.com/spreadsheets/d/1uQVOq9qo3EZ5kqNshIBkDFLkhopyzaiQix-MhgN5NlA/edit"", ""H19"")"),1)</f>
        <v>1</v>
      </c>
      <c r="K24" s="46">
        <f ca="1">SUM(D24:J24)</f>
        <v>6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8.75">
      <c r="A25" s="55"/>
      <c r="B25" s="56">
        <f ca="1">B24/B7</f>
        <v>7.0921985815602835E-3</v>
      </c>
      <c r="C25" s="55"/>
      <c r="D25" s="16">
        <f t="shared" ref="D25:K25" ca="1" si="6">D24/D7</f>
        <v>0</v>
      </c>
      <c r="E25" s="16">
        <f t="shared" ca="1" si="6"/>
        <v>3.2258064516129031E-2</v>
      </c>
      <c r="F25" s="15">
        <f t="shared" ca="1" si="6"/>
        <v>0</v>
      </c>
      <c r="G25" s="15">
        <f t="shared" ca="1" si="6"/>
        <v>0</v>
      </c>
      <c r="H25" s="15">
        <f t="shared" ca="1" si="6"/>
        <v>3.3333333333333333E-2</v>
      </c>
      <c r="I25" s="15">
        <f t="shared" ca="1" si="6"/>
        <v>0</v>
      </c>
      <c r="J25" s="15">
        <f t="shared" ca="1" si="6"/>
        <v>5.3763440860215058E-3</v>
      </c>
      <c r="K25" s="32">
        <f t="shared" ca="1" si="6"/>
        <v>8.4985835694051E-3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8.75" customHeight="1">
      <c r="A26" s="52" t="s">
        <v>23</v>
      </c>
      <c r="B26" s="51">
        <f ca="1">IFERROR(__xludf.DUMMYFUNCTION("IMPORTRANGE(""https://docs.google.com/spreadsheets/d/1reVsiVh-zP84Sdzr2IVsGdWBFPqn057TMS79r6EZbSc/edit"", ""H20"")"),32)</f>
        <v>32</v>
      </c>
      <c r="C26" s="52" t="s">
        <v>24</v>
      </c>
      <c r="D26" s="14">
        <f ca="1">IFERROR(__xludf.DUMMYFUNCTION("IMPORTRANGE(""https://docs.google.com/spreadsheets/d/1jvYeSOwdXqIe7-Cfv6sEOn2qXHw5IfEgeZ6FiK08xtU/edit"", ""H20"")"),5)</f>
        <v>5</v>
      </c>
      <c r="E26" s="14">
        <f ca="1">IFERROR(__xludf.DUMMYFUNCTION("IMPORTRANGE(""https://docs.google.com/spreadsheets/d/1q1rkE8KiKl2Xeuq30ipt6KiednJT2P2_RMCJ28FbRPw/edit"", ""H20"")"),0)</f>
        <v>0</v>
      </c>
      <c r="F26" s="14">
        <f ca="1">IFERROR(__xludf.DUMMYFUNCTION("IMPORTRANGE(""https://docs.google.com/spreadsheets/d/1R46GViJb7SAsusSuUp_dPt-q6uWSXg_pZGkV8V2H9JE/edit"", ""H20"")"),1)</f>
        <v>1</v>
      </c>
      <c r="G26" s="14">
        <f ca="1">IFERROR(__xludf.DUMMYFUNCTION("IMPORTRANGE(""https://docs.google.com/spreadsheets/d/1RHEoLAQbtZNvgil7XcJ95lRvlmavy4mTjQoHD0AZO-Y/edit"", ""H20"")"),2)</f>
        <v>2</v>
      </c>
      <c r="H26" s="14">
        <f ca="1">IFERROR(__xludf.DUMMYFUNCTION("IMPORTRANGE(""https://docs.google.com/spreadsheets/d/1evOb_cO4HewJoI9BD3cSLtXdkVdvSf38JctZE0LP0D8/edit"", ""H20"")"),1)</f>
        <v>1</v>
      </c>
      <c r="I26" s="14">
        <f ca="1">IFERROR(__xludf.DUMMYFUNCTION("IMPORTRANGE(""https://docs.google.com/spreadsheets/d/1IvKMOIPIgW9O5SrO4eXdEmPUg7LW5OrcU3Ey2D73LD4/edit"", ""H20"")"),0)</f>
        <v>0</v>
      </c>
      <c r="J26" s="14">
        <f ca="1">IFERROR(__xludf.DUMMYFUNCTION("IMPORTRANGE(""https://docs.google.com/spreadsheets/d/1uQVOq9qo3EZ5kqNshIBkDFLkhopyzaiQix-MhgN5NlA/edit"", ""H20"")"),1)</f>
        <v>1</v>
      </c>
      <c r="K26" s="46">
        <f ca="1">SUM(D26:J26)</f>
        <v>10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8.75">
      <c r="A27" s="55"/>
      <c r="B27" s="56">
        <f ca="1">B26/B7</f>
        <v>7.5650118203309691E-2</v>
      </c>
      <c r="C27" s="55"/>
      <c r="D27" s="16">
        <f t="shared" ref="D27:K27" ca="1" si="7">D26/D7</f>
        <v>7.0422535211267609E-2</v>
      </c>
      <c r="E27" s="16">
        <f t="shared" ca="1" si="7"/>
        <v>0</v>
      </c>
      <c r="F27" s="15">
        <f t="shared" ca="1" si="7"/>
        <v>3.125E-2</v>
      </c>
      <c r="G27" s="15">
        <f t="shared" ca="1" si="7"/>
        <v>2.3809523809523808E-2</v>
      </c>
      <c r="H27" s="15">
        <f t="shared" ca="1" si="7"/>
        <v>1.1111111111111112E-2</v>
      </c>
      <c r="I27" s="15">
        <f t="shared" ca="1" si="7"/>
        <v>0</v>
      </c>
      <c r="J27" s="15">
        <f t="shared" ca="1" si="7"/>
        <v>5.3763440860215058E-3</v>
      </c>
      <c r="K27" s="32">
        <f t="shared" ca="1" si="7"/>
        <v>1.4164305949008499E-2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8.75" customHeight="1">
      <c r="A28" s="52" t="s">
        <v>25</v>
      </c>
      <c r="B28" s="51">
        <f ca="1">IFERROR(__xludf.DUMMYFUNCTION("IMPORTRANGE(""https://docs.google.com/spreadsheets/d/1reVsiVh-zP84Sdzr2IVsGdWBFPqn057TMS79r6EZbSc/edit"", ""H21"")"),64)</f>
        <v>64</v>
      </c>
      <c r="C28" s="52" t="s">
        <v>26</v>
      </c>
      <c r="D28" s="14">
        <f ca="1">IFERROR(__xludf.DUMMYFUNCTION("IMPORTRANGE(""https://docs.google.com/spreadsheets/d/1jvYeSOwdXqIe7-Cfv6sEOn2qXHw5IfEgeZ6FiK08xtU/edit"", ""H21"")"),2)</f>
        <v>2</v>
      </c>
      <c r="E28" s="14">
        <f ca="1">IFERROR(__xludf.DUMMYFUNCTION("IMPORTRANGE(""https://docs.google.com/spreadsheets/d/1q1rkE8KiKl2Xeuq30ipt6KiednJT2P2_RMCJ28FbRPw/edit"", ""H21"")"),2)</f>
        <v>2</v>
      </c>
      <c r="F28" s="14">
        <f ca="1">IFERROR(__xludf.DUMMYFUNCTION("IMPORTRANGE(""https://docs.google.com/spreadsheets/d/1R46GViJb7SAsusSuUp_dPt-q6uWSXg_pZGkV8V2H9JE/edit"", ""H21"")"),1)</f>
        <v>1</v>
      </c>
      <c r="G28" s="14">
        <f ca="1">IFERROR(__xludf.DUMMYFUNCTION("IMPORTRANGE(""https://docs.google.com/spreadsheets/d/1RHEoLAQbtZNvgil7XcJ95lRvlmavy4mTjQoHD0AZO-Y/edit"", ""H21"")"),2)</f>
        <v>2</v>
      </c>
      <c r="H28" s="14">
        <f ca="1">IFERROR(__xludf.DUMMYFUNCTION("IMPORTRANGE(""https://docs.google.com/spreadsheets/d/1evOb_cO4HewJoI9BD3cSLtXdkVdvSf38JctZE0LP0D8/edit"", ""H21"")"),1)</f>
        <v>1</v>
      </c>
      <c r="I28" s="14">
        <f ca="1">IFERROR(__xludf.DUMMYFUNCTION("IMPORTRANGE(""https://docs.google.com/spreadsheets/d/1IvKMOIPIgW9O5SrO4eXdEmPUg7LW5OrcU3Ey2D73LD4/edit"", ""H21"")"),1)</f>
        <v>1</v>
      </c>
      <c r="J28" s="14">
        <f ca="1">IFERROR(__xludf.DUMMYFUNCTION("IMPORTRANGE(""https://docs.google.com/spreadsheets/d/1uQVOq9qo3EZ5kqNshIBkDFLkhopyzaiQix-MhgN5NlA/edit"", ""H21"")"),0)</f>
        <v>0</v>
      </c>
      <c r="K28" s="46">
        <f ca="1">SUM(D28:J28)</f>
        <v>9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8.75">
      <c r="A29" s="55"/>
      <c r="B29" s="56">
        <f ca="1">B28/B7</f>
        <v>0.15130023640661938</v>
      </c>
      <c r="C29" s="55"/>
      <c r="D29" s="16">
        <f t="shared" ref="D29:K29" ca="1" si="8">D28/D7</f>
        <v>2.8169014084507043E-2</v>
      </c>
      <c r="E29" s="16">
        <f t="shared" ca="1" si="8"/>
        <v>3.2258064516129031E-2</v>
      </c>
      <c r="F29" s="15">
        <f t="shared" ca="1" si="8"/>
        <v>3.125E-2</v>
      </c>
      <c r="G29" s="15">
        <f t="shared" ca="1" si="8"/>
        <v>2.3809523809523808E-2</v>
      </c>
      <c r="H29" s="15">
        <f t="shared" ca="1" si="8"/>
        <v>1.1111111111111112E-2</v>
      </c>
      <c r="I29" s="15">
        <f t="shared" ca="1" si="8"/>
        <v>5.5248618784530384E-3</v>
      </c>
      <c r="J29" s="15">
        <f t="shared" ca="1" si="8"/>
        <v>0</v>
      </c>
      <c r="K29" s="32">
        <f t="shared" ca="1" si="8"/>
        <v>1.2747875354107648E-2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8.75" customHeight="1">
      <c r="A30" s="52" t="s">
        <v>27</v>
      </c>
      <c r="B30" s="51">
        <f ca="1">IFERROR(__xludf.DUMMYFUNCTION("IMPORTRANGE(""https://docs.google.com/spreadsheets/d/1reVsiVh-zP84Sdzr2IVsGdWBFPqn057TMS79r6EZbSc/edit"", ""H22"")"),34)</f>
        <v>34</v>
      </c>
      <c r="C30" s="50" t="s">
        <v>28</v>
      </c>
      <c r="D30" s="14">
        <f ca="1">IFERROR(__xludf.DUMMYFUNCTION("IMPORTRANGE(""https://docs.google.com/spreadsheets/d/1jvYeSOwdXqIe7-Cfv6sEOn2qXHw5IfEgeZ6FiK08xtU/edit"", ""H22"")"),6)</f>
        <v>6</v>
      </c>
      <c r="E30" s="14">
        <f ca="1">IFERROR(__xludf.DUMMYFUNCTION("IMPORTRANGE(""https://docs.google.com/spreadsheets/d/1q1rkE8KiKl2Xeuq30ipt6KiednJT2P2_RMCJ28FbRPw/edit"", ""H22"")"),10)</f>
        <v>10</v>
      </c>
      <c r="F30" s="14">
        <f ca="1">IFERROR(__xludf.DUMMYFUNCTION("IMPORTRANGE(""https://docs.google.com/spreadsheets/d/1R46GViJb7SAsusSuUp_dPt-q6uWSXg_pZGkV8V2H9JE/edit"", ""H22"")"),25)</f>
        <v>25</v>
      </c>
      <c r="G30" s="14">
        <f ca="1">IFERROR(__xludf.DUMMYFUNCTION("IMPORTRANGE(""https://docs.google.com/spreadsheets/d/1RHEoLAQbtZNvgil7XcJ95lRvlmavy4mTjQoHD0AZO-Y/edit"", ""H22"")"),47)</f>
        <v>47</v>
      </c>
      <c r="H30" s="14">
        <f ca="1">IFERROR(__xludf.DUMMYFUNCTION("IMPORTRANGE(""https://docs.google.com/spreadsheets/d/1evOb_cO4HewJoI9BD3cSLtXdkVdvSf38JctZE0LP0D8/edit"", ""H22"")"),46)</f>
        <v>46</v>
      </c>
      <c r="I30" s="14">
        <f ca="1">IFERROR(__xludf.DUMMYFUNCTION("IMPORTRANGE(""https://docs.google.com/spreadsheets/d/1IvKMOIPIgW9O5SrO4eXdEmPUg7LW5OrcU3Ey2D73LD4/edit"", ""H22"")"),152)</f>
        <v>152</v>
      </c>
      <c r="J30" s="14">
        <f ca="1">IFERROR(__xludf.DUMMYFUNCTION("IMPORTRANGE(""https://docs.google.com/spreadsheets/d/1uQVOq9qo3EZ5kqNshIBkDFLkhopyzaiQix-MhgN5NlA/edit"", ""H22"")"),116)</f>
        <v>116</v>
      </c>
      <c r="K30" s="46">
        <f ca="1">SUM(D30:J30)</f>
        <v>402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8.75">
      <c r="A31" s="55"/>
      <c r="B31" s="56">
        <f ca="1">B30/B7</f>
        <v>8.0378250591016553E-2</v>
      </c>
      <c r="C31" s="53"/>
      <c r="D31" s="16">
        <f t="shared" ref="D31:K31" ca="1" si="9">D30/D7</f>
        <v>8.4507042253521125E-2</v>
      </c>
      <c r="E31" s="16">
        <f t="shared" ca="1" si="9"/>
        <v>0.16129032258064516</v>
      </c>
      <c r="F31" s="15">
        <f t="shared" ca="1" si="9"/>
        <v>0.78125</v>
      </c>
      <c r="G31" s="15">
        <f t="shared" ca="1" si="9"/>
        <v>0.55952380952380953</v>
      </c>
      <c r="H31" s="15">
        <f t="shared" ca="1" si="9"/>
        <v>0.51111111111111107</v>
      </c>
      <c r="I31" s="15">
        <f t="shared" ca="1" si="9"/>
        <v>0.83977900552486184</v>
      </c>
      <c r="J31" s="15">
        <f t="shared" ca="1" si="9"/>
        <v>0.62365591397849462</v>
      </c>
      <c r="K31" s="32">
        <f t="shared" ca="1" si="9"/>
        <v>0.56940509915014159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8.75" customHeight="1">
      <c r="A32" s="52" t="s">
        <v>29</v>
      </c>
      <c r="B32" s="51">
        <f ca="1">IFERROR(__xludf.DUMMYFUNCTION("IMPORTRANGE(""https://docs.google.com/spreadsheets/d/1reVsiVh-zP84Sdzr2IVsGdWBFPqn057TMS79r6EZbSc/edit"", ""H23"")"),50)</f>
        <v>50</v>
      </c>
      <c r="C32" s="52" t="s">
        <v>30</v>
      </c>
      <c r="D32" s="14">
        <f ca="1">IFERROR(__xludf.DUMMYFUNCTION("IMPORTRANGE(""https://docs.google.com/spreadsheets/d/1jvYeSOwdXqIe7-Cfv6sEOn2qXHw5IfEgeZ6FiK08xtU/edit"", ""H23"")"),16)</f>
        <v>16</v>
      </c>
      <c r="E32" s="14">
        <f ca="1">IFERROR(__xludf.DUMMYFUNCTION("IMPORTRANGE(""https://docs.google.com/spreadsheets/d/1q1rkE8KiKl2Xeuq30ipt6KiednJT2P2_RMCJ28FbRPw/edit"", ""H23"")"),9)</f>
        <v>9</v>
      </c>
      <c r="F32" s="14">
        <f ca="1">IFERROR(__xludf.DUMMYFUNCTION("IMPORTRANGE(""https://docs.google.com/spreadsheets/d/1R46GViJb7SAsusSuUp_dPt-q6uWSXg_pZGkV8V2H9JE/edit"", ""H23"")"),1)</f>
        <v>1</v>
      </c>
      <c r="G32" s="14">
        <f ca="1">IFERROR(__xludf.DUMMYFUNCTION("IMPORTRANGE(""https://docs.google.com/spreadsheets/d/1RHEoLAQbtZNvgil7XcJ95lRvlmavy4mTjQoHD0AZO-Y/edit"", ""H23"")"),20)</f>
        <v>20</v>
      </c>
      <c r="H32" s="14">
        <f ca="1">IFERROR(__xludf.DUMMYFUNCTION("IMPORTRANGE(""https://docs.google.com/spreadsheets/d/1evOb_cO4HewJoI9BD3cSLtXdkVdvSf38JctZE0LP0D8/edit"", ""H23"")"),26)</f>
        <v>26</v>
      </c>
      <c r="I32" s="14">
        <f ca="1">IFERROR(__xludf.DUMMYFUNCTION("IMPORTRANGE(""https://docs.google.com/spreadsheets/d/1IvKMOIPIgW9O5SrO4eXdEmPUg7LW5OrcU3Ey2D73LD4/edit"", ""H23"")"),16)</f>
        <v>16</v>
      </c>
      <c r="J32" s="14">
        <f ca="1">IFERROR(__xludf.DUMMYFUNCTION("IMPORTRANGE(""https://docs.google.com/spreadsheets/d/1uQVOq9qo3EZ5kqNshIBkDFLkhopyzaiQix-MhgN5NlA/edit"", ""H23"")"),6)</f>
        <v>6</v>
      </c>
      <c r="K32" s="46">
        <f ca="1">SUM(D32:J32)</f>
        <v>94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9.5" thickBot="1">
      <c r="A33" s="55"/>
      <c r="B33" s="56">
        <f ca="1">B32/B7</f>
        <v>0.1182033096926714</v>
      </c>
      <c r="C33" s="57"/>
      <c r="D33" s="47">
        <f t="shared" ref="D33:K33" ca="1" si="10">D32/D7</f>
        <v>0.22535211267605634</v>
      </c>
      <c r="E33" s="47">
        <f t="shared" ca="1" si="10"/>
        <v>0.14516129032258066</v>
      </c>
      <c r="F33" s="47">
        <f t="shared" ca="1" si="10"/>
        <v>3.125E-2</v>
      </c>
      <c r="G33" s="47">
        <f t="shared" ca="1" si="10"/>
        <v>0.23809523809523808</v>
      </c>
      <c r="H33" s="47">
        <f t="shared" ca="1" si="10"/>
        <v>0.28888888888888886</v>
      </c>
      <c r="I33" s="47">
        <f t="shared" ca="1" si="10"/>
        <v>8.8397790055248615E-2</v>
      </c>
      <c r="J33" s="47">
        <f t="shared" ca="1" si="10"/>
        <v>3.2258064516129031E-2</v>
      </c>
      <c r="K33" s="33">
        <f t="shared" ca="1" si="10"/>
        <v>0.13314447592067988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5.75" customHeight="1">
      <c r="A34" s="52" t="s">
        <v>30</v>
      </c>
      <c r="B34" s="51">
        <f ca="1">IFERROR(__xludf.DUMMYFUNCTION("IMPORTRANGE(""https://docs.google.com/spreadsheets/d/1reVsiVh-zP84Sdzr2IVsGdWBFPqn057TMS79r6EZbSc/edit"", ""H24"")"),23)</f>
        <v>23</v>
      </c>
      <c r="C34" s="58"/>
      <c r="D34" s="11"/>
      <c r="E34" s="11"/>
      <c r="F34" s="11"/>
      <c r="G34" s="11"/>
      <c r="H34" s="11"/>
      <c r="I34" s="11"/>
      <c r="J34" s="11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9.5" thickBot="1">
      <c r="A35" s="57"/>
      <c r="B35" s="59">
        <f ca="1">B34/B7</f>
        <v>5.4373522458628844E-2</v>
      </c>
      <c r="C35" s="58"/>
      <c r="D35" s="11"/>
      <c r="E35" s="11"/>
      <c r="F35" s="11"/>
      <c r="G35" s="11"/>
      <c r="H35" s="11"/>
      <c r="I35" s="11"/>
      <c r="J35" s="11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pans="1:23" ht="15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  <row r="37" spans="1:2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</row>
    <row r="38" spans="1:23" ht="18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</row>
    <row r="44" spans="1:2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2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</row>
    <row r="46" spans="1:2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</row>
    <row r="47" spans="1:2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</row>
    <row r="48" spans="1:2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</row>
    <row r="51" spans="1:2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</row>
    <row r="52" spans="1:2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</row>
    <row r="53" spans="1:2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</row>
    <row r="54" spans="1:2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</row>
    <row r="55" spans="1:2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</row>
    <row r="58" spans="1:2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</row>
    <row r="59" spans="1:2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</row>
    <row r="60" spans="1:2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</row>
    <row r="61" spans="1:2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</row>
    <row r="64" spans="1:2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</row>
    <row r="65" spans="1:2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</row>
    <row r="66" spans="1:2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</row>
    <row r="67" spans="1:2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</row>
    <row r="70" spans="1:2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</row>
    <row r="71" spans="1:2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</row>
    <row r="72" spans="1:2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  <row r="73" spans="1:2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</row>
    <row r="74" spans="1:2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:2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</row>
    <row r="78" spans="1:2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</row>
    <row r="79" spans="1:2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</row>
    <row r="80" spans="1:2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</row>
    <row r="81" spans="1:2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</row>
    <row r="84" spans="1:2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</row>
    <row r="85" spans="1:2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</row>
    <row r="86" spans="1:2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</row>
    <row r="87" spans="1:2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</row>
    <row r="88" spans="1:2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</row>
    <row r="89" spans="1:2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</row>
    <row r="90" spans="1:2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  <row r="92" spans="1:2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</row>
    <row r="93" spans="1:2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</row>
    <row r="94" spans="1:2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</row>
    <row r="95" spans="1:2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</row>
    <row r="96" spans="1:2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</row>
    <row r="97" spans="1:2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</row>
    <row r="98" spans="1:2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</row>
    <row r="99" spans="1:2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</row>
    <row r="100" spans="1:2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</row>
    <row r="101" spans="1:2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</row>
    <row r="102" spans="1:2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</row>
    <row r="103" spans="1:2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</row>
    <row r="104" spans="1:2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</row>
    <row r="107" spans="1:2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</row>
    <row r="108" spans="1:2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</row>
    <row r="109" spans="1:2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</row>
    <row r="110" spans="1:2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</row>
    <row r="111" spans="1:2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</row>
    <row r="112" spans="1:2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</row>
    <row r="113" spans="1:2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</row>
    <row r="114" spans="1:2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</row>
    <row r="115" spans="1:2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</row>
    <row r="116" spans="1:2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</row>
    <row r="117" spans="1:2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</row>
    <row r="118" spans="1:2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</row>
    <row r="119" spans="1:2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</row>
    <row r="120" spans="1:2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</row>
    <row r="121" spans="1:2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</row>
    <row r="122" spans="1:23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</row>
    <row r="123" spans="1: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</row>
    <row r="124" spans="1:23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</row>
    <row r="125" spans="1:23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</row>
    <row r="126" spans="1:23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</row>
    <row r="127" spans="1:23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</row>
    <row r="128" spans="1:23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</row>
    <row r="129" spans="1:23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</row>
    <row r="130" spans="1:23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</row>
    <row r="131" spans="1:23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</row>
    <row r="132" spans="1:23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</row>
    <row r="133" spans="1:2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</row>
    <row r="134" spans="1:23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</row>
    <row r="135" spans="1:23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</row>
    <row r="136" spans="1:23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</row>
    <row r="137" spans="1:23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</row>
    <row r="138" spans="1:23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</row>
    <row r="139" spans="1:23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</row>
    <row r="140" spans="1:23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</row>
    <row r="141" spans="1:23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</row>
    <row r="142" spans="1:23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</row>
    <row r="143" spans="1:2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</row>
    <row r="144" spans="1:23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</row>
    <row r="145" spans="1:23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</row>
    <row r="146" spans="1:23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</row>
    <row r="147" spans="1:23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</row>
    <row r="148" spans="1:23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</row>
    <row r="149" spans="1:23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</row>
    <row r="150" spans="1:23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</row>
    <row r="151" spans="1:23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</row>
    <row r="152" spans="1:23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</row>
    <row r="153" spans="1:2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</row>
    <row r="154" spans="1:23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</row>
    <row r="155" spans="1:23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</row>
    <row r="156" spans="1:23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</row>
    <row r="157" spans="1:23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</row>
    <row r="158" spans="1:23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</row>
    <row r="159" spans="1:23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</row>
    <row r="160" spans="1:23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1:23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</row>
    <row r="162" spans="1:23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</row>
    <row r="163" spans="1:2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</row>
    <row r="164" spans="1:23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</row>
    <row r="165" spans="1:23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</row>
    <row r="166" spans="1:23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</row>
    <row r="167" spans="1:23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</row>
    <row r="168" spans="1:23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</row>
    <row r="169" spans="1:23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</row>
    <row r="170" spans="1:23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</row>
    <row r="171" spans="1:23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</row>
    <row r="172" spans="1:23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</row>
    <row r="173" spans="1:2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</row>
    <row r="174" spans="1:23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</row>
    <row r="175" spans="1:23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</row>
    <row r="176" spans="1:23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</row>
    <row r="177" spans="1:23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</row>
    <row r="178" spans="1:23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</row>
    <row r="179" spans="1:23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</row>
    <row r="180" spans="1:23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</row>
    <row r="181" spans="1:23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</row>
    <row r="182" spans="1:23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</row>
    <row r="183" spans="1:2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</row>
    <row r="184" spans="1:23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</row>
    <row r="185" spans="1:23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</row>
    <row r="186" spans="1:23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</row>
    <row r="187" spans="1:23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</row>
    <row r="188" spans="1:23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</row>
    <row r="189" spans="1:23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</row>
    <row r="190" spans="1:23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</row>
    <row r="191" spans="1:23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</row>
    <row r="192" spans="1:23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</row>
    <row r="193" spans="1:2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</row>
    <row r="194" spans="1:23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</row>
    <row r="195" spans="1:23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</row>
    <row r="196" spans="1:23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</row>
    <row r="197" spans="1:23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</row>
    <row r="198" spans="1:23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</row>
    <row r="199" spans="1:23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</row>
    <row r="200" spans="1:23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</row>
    <row r="201" spans="1:23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</row>
    <row r="202" spans="1:23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</row>
    <row r="203" spans="1:2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</row>
    <row r="204" spans="1:23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</row>
    <row r="205" spans="1:23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</row>
    <row r="206" spans="1:23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</row>
    <row r="207" spans="1:23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</row>
    <row r="208" spans="1:23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</row>
    <row r="209" spans="1:23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</row>
    <row r="210" spans="1:23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</row>
    <row r="211" spans="1:23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</row>
    <row r="212" spans="1:23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</row>
    <row r="213" spans="1:2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</row>
    <row r="214" spans="1:23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</row>
    <row r="215" spans="1:23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</row>
    <row r="216" spans="1:23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</row>
    <row r="217" spans="1:23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</row>
    <row r="218" spans="1:23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</row>
    <row r="219" spans="1:23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</row>
    <row r="220" spans="1:23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</row>
    <row r="221" spans="1:23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</row>
    <row r="222" spans="1:23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</row>
    <row r="223" spans="1:2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</row>
    <row r="224" spans="1:23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</row>
    <row r="225" spans="1:23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</row>
    <row r="226" spans="1:23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</row>
    <row r="227" spans="1:23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</row>
    <row r="228" spans="1:23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</row>
    <row r="229" spans="1:23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</row>
    <row r="230" spans="1:23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</row>
    <row r="231" spans="1:23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</row>
    <row r="232" spans="1:23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</row>
    <row r="233" spans="1:2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</row>
    <row r="234" spans="1:23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</row>
    <row r="235" spans="1:23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</row>
    <row r="236" spans="1:23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</row>
    <row r="237" spans="1:23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</row>
    <row r="238" spans="1:23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</row>
    <row r="239" spans="1:23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</row>
    <row r="240" spans="1:23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</row>
    <row r="241" spans="1:23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</row>
    <row r="242" spans="1:23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</row>
    <row r="243" spans="1:2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</row>
    <row r="244" spans="1:23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</row>
    <row r="245" spans="1:23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</row>
    <row r="246" spans="1:23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</row>
    <row r="247" spans="1:23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</row>
    <row r="248" spans="1:23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</row>
    <row r="249" spans="1:23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</row>
    <row r="250" spans="1:23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</row>
    <row r="251" spans="1:23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</row>
    <row r="252" spans="1:23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</row>
    <row r="253" spans="1:2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</row>
    <row r="254" spans="1:23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</row>
    <row r="255" spans="1:23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</row>
    <row r="256" spans="1:23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</row>
    <row r="257" spans="1:23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</row>
    <row r="258" spans="1:23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</row>
    <row r="259" spans="1:23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</row>
    <row r="260" spans="1:23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</row>
    <row r="261" spans="1:23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</row>
    <row r="262" spans="1:23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</row>
    <row r="263" spans="1:2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</row>
    <row r="264" spans="1:23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</row>
    <row r="265" spans="1:23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</row>
    <row r="266" spans="1:23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</row>
    <row r="267" spans="1:23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</row>
    <row r="268" spans="1:23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</row>
    <row r="269" spans="1:23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</row>
    <row r="270" spans="1:23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</row>
    <row r="271" spans="1:23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</row>
    <row r="272" spans="1:23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</row>
    <row r="273" spans="1:2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</row>
    <row r="274" spans="1:23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</row>
    <row r="275" spans="1:23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</row>
    <row r="276" spans="1:23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</row>
    <row r="277" spans="1:23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</row>
    <row r="278" spans="1:23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</row>
    <row r="279" spans="1:23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</row>
    <row r="280" spans="1:23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</row>
    <row r="281" spans="1:23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</row>
    <row r="282" spans="1:23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</row>
    <row r="283" spans="1:2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</row>
    <row r="284" spans="1:23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</row>
    <row r="285" spans="1:23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</row>
    <row r="286" spans="1:23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</row>
    <row r="287" spans="1:23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</row>
    <row r="288" spans="1:23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</row>
    <row r="289" spans="1:23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</row>
    <row r="290" spans="1:23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</row>
    <row r="291" spans="1:23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</row>
    <row r="292" spans="1:23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</row>
    <row r="293" spans="1:2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</row>
    <row r="294" spans="1:23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</row>
    <row r="295" spans="1:23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</row>
    <row r="296" spans="1:23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</row>
    <row r="297" spans="1:23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</row>
    <row r="298" spans="1:23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</row>
    <row r="299" spans="1:23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</row>
    <row r="300" spans="1:23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</row>
    <row r="301" spans="1:23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</row>
    <row r="302" spans="1:23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</row>
    <row r="303" spans="1:2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</row>
    <row r="304" spans="1:23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</row>
    <row r="305" spans="1:23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</row>
    <row r="306" spans="1:23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</row>
    <row r="307" spans="1:23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</row>
    <row r="308" spans="1:23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</row>
    <row r="309" spans="1:23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</row>
    <row r="310" spans="1:23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</row>
    <row r="311" spans="1:23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</row>
    <row r="312" spans="1:23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</row>
    <row r="313" spans="1:2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</row>
    <row r="314" spans="1:23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</row>
    <row r="315" spans="1:23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</row>
    <row r="316" spans="1:23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</row>
    <row r="317" spans="1:23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</row>
    <row r="318" spans="1:23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</row>
    <row r="319" spans="1:23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</row>
    <row r="320" spans="1:23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</row>
    <row r="321" spans="1:23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</row>
    <row r="322" spans="1:23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</row>
    <row r="323" spans="1:2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</row>
    <row r="324" spans="1:23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</row>
    <row r="325" spans="1:23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</row>
    <row r="326" spans="1:23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</row>
    <row r="327" spans="1:23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</row>
    <row r="328" spans="1:23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</row>
    <row r="329" spans="1:23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</row>
    <row r="330" spans="1:23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</row>
    <row r="331" spans="1:23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</row>
    <row r="332" spans="1:23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</row>
    <row r="333" spans="1:2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</row>
    <row r="334" spans="1:23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</row>
    <row r="335" spans="1:23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</row>
    <row r="336" spans="1:23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</row>
    <row r="337" spans="1:23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</row>
    <row r="338" spans="1:23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</row>
    <row r="339" spans="1:23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</row>
    <row r="340" spans="1:23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</row>
    <row r="341" spans="1:23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</row>
    <row r="342" spans="1:23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</row>
    <row r="343" spans="1:2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</row>
    <row r="344" spans="1:23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</row>
    <row r="345" spans="1:23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</row>
    <row r="346" spans="1:23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</row>
    <row r="347" spans="1:23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</row>
    <row r="348" spans="1:23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</row>
    <row r="349" spans="1:23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</row>
    <row r="350" spans="1:23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</row>
    <row r="351" spans="1:23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</row>
    <row r="352" spans="1:23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</row>
    <row r="353" spans="1:2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</row>
    <row r="354" spans="1:23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</row>
    <row r="355" spans="1:23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</row>
    <row r="356" spans="1:23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</row>
    <row r="357" spans="1:23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</row>
    <row r="358" spans="1:23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</row>
    <row r="359" spans="1:23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</row>
    <row r="360" spans="1:23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</row>
    <row r="361" spans="1:23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</row>
    <row r="362" spans="1:23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</row>
    <row r="363" spans="1:2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</row>
    <row r="364" spans="1:23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</row>
    <row r="365" spans="1:23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</row>
    <row r="366" spans="1:23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</row>
    <row r="367" spans="1:23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</row>
    <row r="368" spans="1:23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</row>
    <row r="369" spans="1:23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</row>
    <row r="370" spans="1:23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</row>
    <row r="371" spans="1:23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</row>
    <row r="372" spans="1:23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</row>
    <row r="373" spans="1:2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</row>
    <row r="374" spans="1:23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</row>
    <row r="375" spans="1:23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</row>
    <row r="376" spans="1:23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</row>
    <row r="377" spans="1:23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</row>
    <row r="378" spans="1:23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</row>
    <row r="379" spans="1:23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</row>
    <row r="380" spans="1:23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</row>
    <row r="381" spans="1:23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</row>
    <row r="382" spans="1:23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</row>
    <row r="383" spans="1:2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</row>
    <row r="384" spans="1:23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</row>
    <row r="385" spans="1:23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</row>
    <row r="386" spans="1:23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</row>
    <row r="387" spans="1:23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</row>
    <row r="388" spans="1:23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</row>
    <row r="389" spans="1:23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</row>
    <row r="390" spans="1:23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</row>
    <row r="391" spans="1:23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</row>
    <row r="392" spans="1:23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</row>
    <row r="393" spans="1:2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</row>
    <row r="394" spans="1:23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</row>
    <row r="395" spans="1:23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</row>
    <row r="396" spans="1:23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</row>
    <row r="397" spans="1:23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</row>
    <row r="398" spans="1:23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</row>
    <row r="399" spans="1:23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</row>
    <row r="400" spans="1:23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</row>
    <row r="401" spans="1:23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</row>
    <row r="402" spans="1:23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</row>
    <row r="403" spans="1:2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</row>
    <row r="404" spans="1:23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</row>
    <row r="405" spans="1:23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</row>
    <row r="406" spans="1:23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</row>
    <row r="407" spans="1:23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</row>
    <row r="408" spans="1:23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</row>
    <row r="409" spans="1:23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</row>
    <row r="410" spans="1:23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</row>
    <row r="411" spans="1:23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</row>
    <row r="412" spans="1:23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</row>
    <row r="413" spans="1:2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</row>
    <row r="414" spans="1:23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</row>
    <row r="415" spans="1:23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</row>
    <row r="416" spans="1:23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</row>
    <row r="417" spans="1:23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</row>
    <row r="418" spans="1:23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</row>
    <row r="419" spans="1:23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</row>
    <row r="420" spans="1:23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</row>
    <row r="421" spans="1:23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</row>
    <row r="422" spans="1:23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</row>
    <row r="423" spans="1:2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</row>
    <row r="424" spans="1:23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</row>
    <row r="425" spans="1:23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</row>
    <row r="426" spans="1:23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</row>
    <row r="427" spans="1:23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</row>
    <row r="428" spans="1:23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</row>
    <row r="429" spans="1:23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</row>
    <row r="430" spans="1:23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</row>
    <row r="431" spans="1:23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</row>
    <row r="432" spans="1:23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</row>
    <row r="433" spans="1:2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</row>
    <row r="434" spans="1:23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</row>
    <row r="435" spans="1:23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</row>
    <row r="436" spans="1:23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</row>
    <row r="437" spans="1:23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</row>
    <row r="438" spans="1:23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</row>
    <row r="439" spans="1:23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</row>
    <row r="440" spans="1:23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</row>
    <row r="441" spans="1:23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</row>
    <row r="442" spans="1:23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</row>
    <row r="443" spans="1:2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</row>
    <row r="444" spans="1:23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</row>
    <row r="445" spans="1:23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</row>
    <row r="446" spans="1:23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</row>
    <row r="447" spans="1:23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</row>
    <row r="448" spans="1:23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</row>
    <row r="449" spans="1:23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</row>
    <row r="450" spans="1:23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</row>
    <row r="451" spans="1:23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</row>
    <row r="452" spans="1:23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</row>
    <row r="453" spans="1:2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</row>
    <row r="454" spans="1:23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</row>
    <row r="455" spans="1:23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</row>
    <row r="456" spans="1:23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</row>
    <row r="457" spans="1:23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</row>
    <row r="458" spans="1:23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</row>
    <row r="459" spans="1:23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</row>
    <row r="460" spans="1:23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</row>
    <row r="461" spans="1:23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</row>
    <row r="462" spans="1:23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</row>
    <row r="463" spans="1:2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</row>
    <row r="464" spans="1:23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</row>
    <row r="465" spans="1:23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</row>
    <row r="466" spans="1:23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</row>
    <row r="467" spans="1:23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</row>
    <row r="468" spans="1:23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</row>
    <row r="469" spans="1:23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</row>
    <row r="470" spans="1:23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</row>
    <row r="471" spans="1:23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</row>
    <row r="472" spans="1:23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</row>
    <row r="473" spans="1:2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</row>
    <row r="474" spans="1:23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</row>
    <row r="475" spans="1:23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</row>
    <row r="476" spans="1:23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</row>
    <row r="477" spans="1:23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</row>
    <row r="478" spans="1:23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</row>
    <row r="479" spans="1:23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</row>
    <row r="480" spans="1:23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</row>
    <row r="481" spans="1:23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</row>
    <row r="482" spans="1:23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</row>
    <row r="483" spans="1:2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</row>
    <row r="484" spans="1:23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</row>
    <row r="485" spans="1:23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</row>
    <row r="486" spans="1:23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</row>
    <row r="487" spans="1:23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</row>
    <row r="488" spans="1:23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</row>
    <row r="489" spans="1:23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</row>
    <row r="490" spans="1:23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</row>
    <row r="491" spans="1:23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</row>
    <row r="492" spans="1:23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</row>
    <row r="493" spans="1:2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</row>
    <row r="494" spans="1:23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</row>
    <row r="495" spans="1:23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</row>
    <row r="496" spans="1:23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</row>
    <row r="497" spans="1:23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</row>
    <row r="498" spans="1:23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</row>
    <row r="499" spans="1:23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</row>
    <row r="500" spans="1:23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</row>
    <row r="501" spans="1:23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</row>
    <row r="502" spans="1:23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</row>
    <row r="503" spans="1:2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</row>
    <row r="504" spans="1:23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</row>
    <row r="505" spans="1:23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</row>
    <row r="506" spans="1:23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</row>
    <row r="507" spans="1:23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</row>
    <row r="508" spans="1:23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</row>
    <row r="509" spans="1:23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</row>
    <row r="510" spans="1:23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</row>
    <row r="511" spans="1:23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</row>
    <row r="512" spans="1:23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</row>
    <row r="513" spans="1:2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</row>
    <row r="514" spans="1:23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</row>
    <row r="515" spans="1:23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</row>
    <row r="516" spans="1:23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</row>
    <row r="517" spans="1:23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</row>
    <row r="518" spans="1:23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</row>
    <row r="519" spans="1:23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</row>
    <row r="520" spans="1:23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</row>
    <row r="521" spans="1:23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</row>
    <row r="522" spans="1:23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</row>
    <row r="523" spans="1:2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</row>
    <row r="524" spans="1:23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</row>
    <row r="525" spans="1:23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</row>
    <row r="526" spans="1:23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</row>
    <row r="527" spans="1:23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</row>
    <row r="528" spans="1:23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</row>
    <row r="529" spans="1:23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</row>
    <row r="530" spans="1:23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</row>
    <row r="531" spans="1:23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</row>
    <row r="532" spans="1:23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</row>
    <row r="533" spans="1:2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</row>
    <row r="534" spans="1:23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</row>
    <row r="535" spans="1:23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</row>
    <row r="536" spans="1:23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</row>
    <row r="537" spans="1:23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</row>
    <row r="538" spans="1:23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</row>
    <row r="539" spans="1:23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</row>
    <row r="540" spans="1:23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</row>
    <row r="541" spans="1:23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</row>
    <row r="542" spans="1:23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</row>
    <row r="543" spans="1:2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</row>
    <row r="544" spans="1:23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</row>
    <row r="545" spans="1:23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</row>
    <row r="546" spans="1:23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</row>
    <row r="547" spans="1:23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</row>
    <row r="548" spans="1:23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</row>
    <row r="549" spans="1:23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</row>
    <row r="550" spans="1:23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</row>
    <row r="551" spans="1:23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</row>
    <row r="552" spans="1:23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</row>
    <row r="553" spans="1:2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</row>
    <row r="554" spans="1:23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</row>
    <row r="555" spans="1:23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</row>
    <row r="556" spans="1:23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</row>
    <row r="557" spans="1:23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</row>
    <row r="558" spans="1:23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</row>
    <row r="559" spans="1:23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</row>
    <row r="560" spans="1:23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</row>
    <row r="561" spans="1:23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</row>
    <row r="562" spans="1:23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</row>
    <row r="563" spans="1:2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</row>
    <row r="564" spans="1:23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</row>
    <row r="565" spans="1:23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</row>
    <row r="566" spans="1:23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</row>
    <row r="567" spans="1:23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</row>
    <row r="568" spans="1:23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</row>
    <row r="569" spans="1:23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</row>
    <row r="570" spans="1:23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</row>
    <row r="571" spans="1:23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</row>
    <row r="572" spans="1:23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</row>
    <row r="573" spans="1:2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</row>
    <row r="574" spans="1:23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</row>
    <row r="575" spans="1:23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</row>
    <row r="576" spans="1:23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</row>
    <row r="577" spans="1:23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</row>
    <row r="578" spans="1:23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</row>
    <row r="579" spans="1:23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</row>
    <row r="580" spans="1:23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</row>
    <row r="581" spans="1:23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</row>
    <row r="582" spans="1:23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</row>
    <row r="583" spans="1:2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</row>
    <row r="584" spans="1:23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</row>
    <row r="585" spans="1:23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</row>
    <row r="586" spans="1:23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</row>
    <row r="587" spans="1:23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</row>
    <row r="588" spans="1:23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</row>
    <row r="589" spans="1:23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</row>
    <row r="590" spans="1:23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</row>
    <row r="591" spans="1:23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</row>
    <row r="592" spans="1:23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</row>
    <row r="593" spans="1:2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</row>
    <row r="594" spans="1:23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</row>
    <row r="595" spans="1:23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</row>
    <row r="596" spans="1:23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</row>
    <row r="597" spans="1:23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</row>
    <row r="598" spans="1:23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</row>
    <row r="599" spans="1:23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</row>
    <row r="600" spans="1:23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</row>
    <row r="601" spans="1:23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</row>
    <row r="602" spans="1:23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</row>
    <row r="603" spans="1:2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</row>
    <row r="604" spans="1:23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</row>
    <row r="605" spans="1:23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</row>
    <row r="606" spans="1:23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</row>
    <row r="607" spans="1:23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</row>
    <row r="608" spans="1:23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</row>
    <row r="609" spans="1:23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</row>
    <row r="610" spans="1:23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</row>
    <row r="611" spans="1:23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</row>
    <row r="612" spans="1:23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</row>
    <row r="613" spans="1:2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</row>
    <row r="614" spans="1:23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</row>
    <row r="615" spans="1:23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</row>
    <row r="616" spans="1:23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</row>
    <row r="617" spans="1:23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</row>
    <row r="618" spans="1:23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</row>
    <row r="619" spans="1:23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</row>
    <row r="620" spans="1:23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</row>
    <row r="621" spans="1:23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</row>
    <row r="622" spans="1:23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</row>
    <row r="623" spans="1:2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</row>
    <row r="624" spans="1:23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</row>
    <row r="625" spans="1:23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</row>
    <row r="626" spans="1:23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</row>
    <row r="627" spans="1:23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</row>
    <row r="628" spans="1:23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</row>
    <row r="629" spans="1:23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</row>
    <row r="630" spans="1:23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</row>
    <row r="631" spans="1:23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</row>
    <row r="632" spans="1:23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</row>
    <row r="633" spans="1:2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</row>
    <row r="634" spans="1:23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</row>
    <row r="635" spans="1:23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</row>
    <row r="636" spans="1:23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</row>
    <row r="637" spans="1:23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</row>
    <row r="638" spans="1:23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</row>
    <row r="639" spans="1:23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</row>
    <row r="640" spans="1:23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</row>
    <row r="641" spans="1:23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</row>
    <row r="642" spans="1:23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</row>
    <row r="643" spans="1:2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</row>
    <row r="644" spans="1:23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</row>
    <row r="645" spans="1:23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</row>
    <row r="646" spans="1:23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</row>
    <row r="647" spans="1:23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</row>
    <row r="648" spans="1:23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</row>
    <row r="649" spans="1:23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</row>
    <row r="650" spans="1:23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</row>
    <row r="651" spans="1:23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</row>
    <row r="652" spans="1:23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</row>
    <row r="653" spans="1:2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</row>
    <row r="654" spans="1:23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</row>
    <row r="655" spans="1:23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</row>
    <row r="656" spans="1:23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</row>
    <row r="657" spans="1:23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</row>
    <row r="658" spans="1:23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</row>
    <row r="659" spans="1:23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</row>
    <row r="660" spans="1:23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</row>
    <row r="661" spans="1:23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</row>
    <row r="662" spans="1:23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</row>
    <row r="663" spans="1:2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</row>
    <row r="664" spans="1:23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</row>
    <row r="665" spans="1:23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</row>
    <row r="666" spans="1:23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</row>
    <row r="667" spans="1:23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</row>
    <row r="668" spans="1:23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</row>
    <row r="669" spans="1:23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</row>
    <row r="670" spans="1:23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</row>
    <row r="671" spans="1:23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</row>
    <row r="672" spans="1:23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</row>
    <row r="673" spans="1:2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</row>
    <row r="674" spans="1:23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</row>
    <row r="675" spans="1:23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</row>
    <row r="676" spans="1:23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</row>
    <row r="677" spans="1:23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</row>
    <row r="678" spans="1:23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</row>
    <row r="679" spans="1:23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</row>
    <row r="680" spans="1:23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</row>
    <row r="681" spans="1:23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</row>
    <row r="682" spans="1:23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</row>
    <row r="683" spans="1:2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</row>
    <row r="684" spans="1:23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</row>
    <row r="685" spans="1:23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</row>
    <row r="686" spans="1:23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</row>
    <row r="687" spans="1:23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</row>
    <row r="688" spans="1:23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</row>
    <row r="689" spans="1:23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</row>
    <row r="690" spans="1:23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</row>
    <row r="691" spans="1:23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</row>
    <row r="692" spans="1:23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</row>
    <row r="693" spans="1:2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</row>
    <row r="694" spans="1:23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</row>
    <row r="695" spans="1:23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</row>
    <row r="696" spans="1:23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</row>
    <row r="697" spans="1:23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</row>
    <row r="698" spans="1:23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</row>
    <row r="699" spans="1:23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</row>
    <row r="700" spans="1:23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</row>
    <row r="701" spans="1:23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</row>
    <row r="702" spans="1:23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</row>
    <row r="703" spans="1:2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</row>
    <row r="704" spans="1:23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</row>
    <row r="705" spans="1:23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</row>
    <row r="706" spans="1:23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</row>
    <row r="707" spans="1:23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</row>
    <row r="708" spans="1:23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</row>
    <row r="709" spans="1:23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</row>
    <row r="710" spans="1:23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</row>
    <row r="711" spans="1:23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</row>
    <row r="712" spans="1:23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</row>
    <row r="713" spans="1:2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</row>
    <row r="714" spans="1:23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</row>
    <row r="715" spans="1:23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</row>
    <row r="716" spans="1:23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</row>
    <row r="717" spans="1:23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</row>
    <row r="718" spans="1:23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</row>
    <row r="719" spans="1:23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</row>
    <row r="720" spans="1:23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</row>
    <row r="721" spans="1:23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</row>
    <row r="722" spans="1:23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</row>
    <row r="723" spans="1:2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</row>
    <row r="724" spans="1:23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</row>
    <row r="725" spans="1:23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</row>
    <row r="726" spans="1:23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</row>
    <row r="727" spans="1:23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</row>
    <row r="728" spans="1:23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</row>
    <row r="729" spans="1:23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</row>
    <row r="730" spans="1:23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</row>
    <row r="731" spans="1:23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</row>
    <row r="732" spans="1:23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</row>
    <row r="733" spans="1:2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</row>
    <row r="734" spans="1:23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</row>
    <row r="735" spans="1:23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</row>
    <row r="736" spans="1:23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</row>
    <row r="737" spans="1:23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</row>
    <row r="738" spans="1:23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</row>
    <row r="739" spans="1:23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</row>
    <row r="740" spans="1:23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</row>
    <row r="741" spans="1:23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</row>
    <row r="742" spans="1:23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</row>
    <row r="743" spans="1:2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</row>
    <row r="744" spans="1:23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</row>
    <row r="745" spans="1:23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</row>
    <row r="746" spans="1:23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</row>
    <row r="747" spans="1:23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</row>
    <row r="748" spans="1:23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</row>
    <row r="749" spans="1:23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</row>
    <row r="750" spans="1:23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</row>
    <row r="751" spans="1:23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</row>
    <row r="752" spans="1:23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</row>
    <row r="753" spans="1:2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</row>
    <row r="754" spans="1:23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</row>
    <row r="755" spans="1:23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</row>
    <row r="756" spans="1:23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</row>
    <row r="757" spans="1:23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</row>
    <row r="758" spans="1:23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</row>
    <row r="759" spans="1:23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</row>
    <row r="760" spans="1:23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</row>
    <row r="761" spans="1:23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</row>
    <row r="762" spans="1:23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</row>
    <row r="763" spans="1:2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</row>
    <row r="764" spans="1:23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</row>
    <row r="765" spans="1:23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</row>
    <row r="766" spans="1:23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</row>
    <row r="767" spans="1:23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</row>
    <row r="768" spans="1:23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</row>
    <row r="769" spans="1:23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</row>
    <row r="770" spans="1:23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</row>
    <row r="771" spans="1:23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</row>
    <row r="772" spans="1:23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</row>
    <row r="773" spans="1:2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</row>
    <row r="774" spans="1:23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</row>
    <row r="775" spans="1:23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</row>
    <row r="776" spans="1:23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</row>
    <row r="777" spans="1:23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</row>
    <row r="778" spans="1:23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</row>
    <row r="779" spans="1:23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</row>
    <row r="780" spans="1:23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</row>
    <row r="781" spans="1:23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</row>
    <row r="782" spans="1:23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</row>
    <row r="783" spans="1:2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</row>
    <row r="784" spans="1:23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</row>
    <row r="785" spans="1:23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</row>
    <row r="786" spans="1:23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</row>
    <row r="787" spans="1:23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</row>
    <row r="788" spans="1:23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</row>
    <row r="789" spans="1:23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</row>
    <row r="790" spans="1:23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</row>
    <row r="791" spans="1:23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</row>
    <row r="792" spans="1:23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</row>
    <row r="793" spans="1:2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</row>
    <row r="794" spans="1:23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</row>
    <row r="795" spans="1:23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</row>
    <row r="796" spans="1:23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</row>
    <row r="797" spans="1:23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</row>
    <row r="798" spans="1:23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</row>
    <row r="799" spans="1:23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</row>
    <row r="800" spans="1:23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</row>
    <row r="801" spans="1:23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</row>
    <row r="802" spans="1:23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</row>
    <row r="803" spans="1:2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</row>
    <row r="804" spans="1:23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</row>
    <row r="805" spans="1:23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</row>
    <row r="806" spans="1:23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</row>
    <row r="807" spans="1:23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</row>
    <row r="808" spans="1:23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</row>
    <row r="809" spans="1:23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</row>
    <row r="810" spans="1:23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</row>
    <row r="811" spans="1:23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</row>
    <row r="812" spans="1:23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</row>
    <row r="813" spans="1:2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</row>
    <row r="814" spans="1:23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</row>
    <row r="815" spans="1:23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</row>
    <row r="816" spans="1:23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</row>
    <row r="817" spans="1:23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</row>
    <row r="818" spans="1:23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</row>
    <row r="819" spans="1:23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</row>
    <row r="820" spans="1:23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</row>
    <row r="821" spans="1:23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</row>
    <row r="822" spans="1:23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</row>
    <row r="823" spans="1:2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</row>
    <row r="824" spans="1:23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</row>
    <row r="825" spans="1:23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</row>
    <row r="826" spans="1:23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</row>
    <row r="827" spans="1:23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</row>
    <row r="828" spans="1:23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</row>
    <row r="829" spans="1:23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</row>
    <row r="830" spans="1:23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</row>
    <row r="831" spans="1:23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</row>
    <row r="832" spans="1:23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</row>
    <row r="833" spans="1:2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</row>
    <row r="834" spans="1:23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</row>
    <row r="835" spans="1:23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</row>
    <row r="836" spans="1:23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</row>
    <row r="837" spans="1:23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</row>
    <row r="838" spans="1:23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</row>
    <row r="839" spans="1:23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</row>
    <row r="840" spans="1:23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</row>
    <row r="841" spans="1:23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</row>
    <row r="842" spans="1:23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</row>
    <row r="843" spans="1:2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</row>
    <row r="844" spans="1:23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</row>
    <row r="845" spans="1:23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</row>
    <row r="846" spans="1:23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</row>
    <row r="847" spans="1:23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</row>
    <row r="848" spans="1:23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</row>
    <row r="849" spans="1:23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</row>
    <row r="850" spans="1:23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</row>
    <row r="851" spans="1:23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</row>
    <row r="852" spans="1:23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</row>
    <row r="853" spans="1:2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</row>
    <row r="854" spans="1:23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</row>
    <row r="855" spans="1:23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</row>
    <row r="856" spans="1:23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</row>
    <row r="857" spans="1:23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</row>
    <row r="858" spans="1:23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</row>
    <row r="859" spans="1:23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</row>
    <row r="860" spans="1:23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</row>
    <row r="861" spans="1:23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</row>
    <row r="862" spans="1:23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</row>
    <row r="863" spans="1:2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</row>
    <row r="864" spans="1:23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</row>
    <row r="865" spans="1:23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</row>
    <row r="866" spans="1:23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</row>
    <row r="867" spans="1:23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</row>
    <row r="868" spans="1:23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</row>
    <row r="869" spans="1:23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</row>
    <row r="870" spans="1:23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</row>
    <row r="871" spans="1:23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</row>
    <row r="872" spans="1:23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</row>
    <row r="873" spans="1:2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</row>
    <row r="874" spans="1:23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</row>
    <row r="875" spans="1:23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</row>
    <row r="876" spans="1:23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</row>
    <row r="877" spans="1:23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</row>
    <row r="878" spans="1:23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</row>
    <row r="879" spans="1:23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</row>
    <row r="880" spans="1:23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</row>
    <row r="881" spans="1:23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</row>
    <row r="882" spans="1:23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</row>
    <row r="883" spans="1:2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</row>
    <row r="884" spans="1:23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</row>
    <row r="885" spans="1:23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</row>
    <row r="886" spans="1:23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</row>
    <row r="887" spans="1:23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</row>
    <row r="888" spans="1:23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</row>
    <row r="889" spans="1:23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</row>
    <row r="890" spans="1:23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</row>
    <row r="891" spans="1:23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</row>
    <row r="892" spans="1:23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</row>
    <row r="893" spans="1:2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</row>
    <row r="894" spans="1:23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</row>
    <row r="895" spans="1:23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</row>
    <row r="896" spans="1:23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</row>
    <row r="897" spans="1:23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</row>
    <row r="898" spans="1:23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</row>
    <row r="899" spans="1:23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</row>
    <row r="900" spans="1:23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</row>
    <row r="901" spans="1:23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</row>
    <row r="902" spans="1:23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</row>
    <row r="903" spans="1:2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</row>
    <row r="904" spans="1:23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</row>
    <row r="905" spans="1:23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</row>
    <row r="906" spans="1:23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</row>
    <row r="907" spans="1:23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</row>
    <row r="908" spans="1:23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</row>
    <row r="909" spans="1:23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</row>
    <row r="910" spans="1:23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</row>
    <row r="911" spans="1:23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</row>
    <row r="912" spans="1:23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</row>
    <row r="913" spans="1:2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</row>
    <row r="914" spans="1:23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</row>
    <row r="915" spans="1:23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</row>
    <row r="916" spans="1:23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</row>
    <row r="917" spans="1:23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</row>
    <row r="918" spans="1:23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</row>
    <row r="919" spans="1:23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</row>
    <row r="920" spans="1:23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</row>
    <row r="921" spans="1:23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</row>
    <row r="922" spans="1:23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</row>
    <row r="923" spans="1:2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</row>
    <row r="924" spans="1:23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</row>
    <row r="925" spans="1:23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</row>
    <row r="926" spans="1:23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</row>
    <row r="927" spans="1:23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</row>
    <row r="928" spans="1:23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</row>
    <row r="929" spans="1:23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</row>
    <row r="930" spans="1:23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</row>
    <row r="931" spans="1:23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</row>
    <row r="932" spans="1:23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</row>
    <row r="933" spans="1:2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</row>
    <row r="934" spans="1:23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</row>
    <row r="935" spans="1:23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</row>
    <row r="936" spans="1:23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</row>
    <row r="937" spans="1:23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</row>
    <row r="938" spans="1:23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</row>
    <row r="939" spans="1:23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</row>
    <row r="940" spans="1:23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</row>
    <row r="941" spans="1:23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</row>
    <row r="942" spans="1:23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</row>
    <row r="943" spans="1:2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</row>
    <row r="944" spans="1:23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</row>
    <row r="945" spans="1:23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</row>
    <row r="946" spans="1:23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</row>
    <row r="947" spans="1:23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</row>
    <row r="948" spans="1:23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</row>
    <row r="949" spans="1:23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</row>
    <row r="950" spans="1:23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</row>
    <row r="951" spans="1:23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</row>
    <row r="952" spans="1:23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</row>
    <row r="953" spans="1:2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</row>
    <row r="954" spans="1:23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</row>
    <row r="955" spans="1:23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</row>
    <row r="956" spans="1:23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</row>
    <row r="957" spans="1:23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</row>
    <row r="958" spans="1:23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</row>
    <row r="959" spans="1:23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</row>
    <row r="960" spans="1:23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</row>
    <row r="961" spans="1:23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</row>
    <row r="962" spans="1:23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</row>
    <row r="963" spans="1:2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</row>
    <row r="964" spans="1:23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</row>
    <row r="965" spans="1:23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</row>
    <row r="966" spans="1:23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</row>
    <row r="967" spans="1:23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</row>
    <row r="968" spans="1:23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</row>
    <row r="969" spans="1:23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</row>
    <row r="970" spans="1:23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</row>
    <row r="971" spans="1:23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</row>
    <row r="972" spans="1:23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</row>
    <row r="973" spans="1:2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</row>
    <row r="974" spans="1:23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</row>
    <row r="975" spans="1:23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</row>
    <row r="976" spans="1:23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</row>
    <row r="977" spans="1:23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</row>
    <row r="978" spans="1:23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</row>
    <row r="979" spans="1:23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</row>
    <row r="980" spans="1:23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</row>
    <row r="981" spans="1:23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</row>
    <row r="982" spans="1:23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</row>
    <row r="983" spans="1:2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</row>
    <row r="984" spans="1:23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</row>
    <row r="985" spans="1:23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</row>
    <row r="986" spans="1:23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</row>
    <row r="987" spans="1:23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</row>
    <row r="988" spans="1:23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</row>
    <row r="989" spans="1:23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</row>
    <row r="990" spans="1:23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</row>
    <row r="991" spans="1:23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</row>
    <row r="992" spans="1:23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</row>
    <row r="993" spans="1:2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</row>
    <row r="994" spans="1:23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</row>
    <row r="995" spans="1:23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</row>
    <row r="996" spans="1:23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</row>
    <row r="997" spans="1:23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</row>
    <row r="998" spans="1:23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</row>
    <row r="999" spans="1:23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</row>
    <row r="1000" spans="1:23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</row>
    <row r="1001" spans="1:23">
      <c r="A1001" s="11"/>
      <c r="B1001" s="11"/>
      <c r="C1001" s="11"/>
      <c r="D1001" s="11"/>
      <c r="E1001" s="11"/>
      <c r="F1001" s="11"/>
      <c r="G1001" s="11"/>
      <c r="H1001" s="11"/>
      <c r="I1001" s="11"/>
      <c r="J1001" s="11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</row>
    <row r="1002" spans="1:23">
      <c r="A1002" s="11"/>
      <c r="B1002" s="11"/>
      <c r="C1002" s="11"/>
      <c r="D1002" s="11"/>
      <c r="E1002" s="11"/>
      <c r="F1002" s="11"/>
      <c r="G1002" s="11"/>
      <c r="H1002" s="11"/>
      <c r="I1002" s="11"/>
      <c r="J1002" s="11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</row>
  </sheetData>
  <mergeCells count="21">
    <mergeCell ref="A1:K1"/>
    <mergeCell ref="A2:K2"/>
    <mergeCell ref="A28:A29"/>
    <mergeCell ref="A26:A27"/>
    <mergeCell ref="A3:B3"/>
    <mergeCell ref="A32:A33"/>
    <mergeCell ref="A30:A31"/>
    <mergeCell ref="A5:A6"/>
    <mergeCell ref="A7:A8"/>
    <mergeCell ref="C5:C6"/>
    <mergeCell ref="C7:C8"/>
    <mergeCell ref="A24:A25"/>
    <mergeCell ref="A22:A23"/>
    <mergeCell ref="C3:K3"/>
    <mergeCell ref="C28:C29"/>
    <mergeCell ref="C30:C31"/>
    <mergeCell ref="A34:A35"/>
    <mergeCell ref="C32:C33"/>
    <mergeCell ref="C26:C27"/>
    <mergeCell ref="C22:C23"/>
    <mergeCell ref="C24:C25"/>
  </mergeCells>
  <pageMargins left="0.11811023622047245" right="0.19685039370078741" top="0.39370078740157483" bottom="0.39370078740157483" header="0" footer="0"/>
  <pageSetup paperSize="9" scale="65" orientation="portrait" r:id="rId1"/>
  <ignoredErrors>
    <ignoredError sqref="K8 K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Повторные выборы депутатов Тайм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Alexus</dc:creator>
  <cp:lastModifiedBy>Alexus</cp:lastModifiedBy>
  <cp:lastPrinted>2019-09-09T05:08:11Z</cp:lastPrinted>
  <dcterms:created xsi:type="dcterms:W3CDTF">2019-09-09T05:06:01Z</dcterms:created>
  <dcterms:modified xsi:type="dcterms:W3CDTF">2019-09-09T05:08:38Z</dcterms:modified>
</cp:coreProperties>
</file>